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A5C" lockStructure="1"/>
  <bookViews>
    <workbookView xWindow="0" yWindow="0" windowWidth="19200" windowHeight="10770" tabRatio="901"/>
  </bookViews>
  <sheets>
    <sheet name="Instructions- Please Read" sheetId="12" r:id="rId1"/>
    <sheet name="Ptnr1-UCD" sheetId="6" r:id="rId2"/>
    <sheet name="Parameters" sheetId="2" state="hidden" r:id="rId3"/>
    <sheet name="Sheet2" sheetId="37" state="hidden" r:id="rId4"/>
    <sheet name="Old IUA Scales" sheetId="5" state="hidden" r:id="rId5"/>
    <sheet name="Revised IUA Scales (1)" sheetId="38" state="hidden" r:id="rId6"/>
    <sheet name="UCD-EquipmentBudget" sheetId="8" r:id="rId7"/>
    <sheet name="Ptnr2" sheetId="10" r:id="rId8"/>
    <sheet name="Ptnr3" sheetId="11" r:id="rId9"/>
    <sheet name="Ptnr4" sheetId="15" r:id="rId10"/>
    <sheet name="Ptnr5" sheetId="18" r:id="rId11"/>
    <sheet name="Ptnr6" sheetId="19" r:id="rId12"/>
    <sheet name="Ptnr7" sheetId="20" r:id="rId13"/>
    <sheet name="Ptnr8" sheetId="21" r:id="rId14"/>
    <sheet name="Ptnr9" sheetId="22" r:id="rId15"/>
    <sheet name="Ptnr10" sheetId="25" r:id="rId16"/>
    <sheet name="Ptnr11" sheetId="23" r:id="rId17"/>
    <sheet name="Ptnr12" sheetId="24" r:id="rId18"/>
    <sheet name="Ptnr13" sheetId="33" r:id="rId19"/>
    <sheet name="Ptnr14" sheetId="32" r:id="rId20"/>
    <sheet name="Ptnr15" sheetId="31" r:id="rId21"/>
    <sheet name="Ptnr16" sheetId="30" r:id="rId22"/>
    <sheet name="Ptnr17" sheetId="29" r:id="rId23"/>
    <sheet name="Ptnr18" sheetId="28" r:id="rId24"/>
    <sheet name="Ptnr19" sheetId="27" r:id="rId25"/>
    <sheet name="Ptnr20" sheetId="26" r:id="rId26"/>
    <sheet name="Ptnr21" sheetId="34" r:id="rId27"/>
    <sheet name="Ptnr22" sheetId="35" r:id="rId28"/>
    <sheet name="EU Summary" sheetId="9" r:id="rId29"/>
    <sheet name="WorkPlanEffort" sheetId="14" r:id="rId30"/>
    <sheet name="WKng" sheetId="13" state="hidden" r:id="rId31"/>
    <sheet name="Sheet1" sheetId="36" r:id="rId32"/>
  </sheets>
  <externalReferences>
    <externalReference r:id="rId33"/>
    <externalReference r:id="rId34"/>
    <externalReference r:id="rId35"/>
    <externalReference r:id="rId36"/>
  </externalReferences>
  <definedNames>
    <definedName name="ColRefGrade">Parameters!$B:$B</definedName>
    <definedName name="ColRefStaff">Parameters!$H:$H</definedName>
    <definedName name="csDesignMode">1</definedName>
    <definedName name="Dep_Level">[1]Parameters!$B$12</definedName>
    <definedName name="Old_Age_Pension" localSheetId="6">[1]Parameters!$B$5</definedName>
    <definedName name="Old_Age_Pension">[2]Parameters!$B$5</definedName>
    <definedName name="_xlnm.Print_Area" localSheetId="6">'UCD-EquipmentBudget'!$A$23:$H$73</definedName>
    <definedName name="Print_Area_0">#REF!</definedName>
    <definedName name="PrintBudget" localSheetId="6">'UCD-EquipmentBudget'!$A$23:$H$73</definedName>
    <definedName name="PrintBudget">[3]EquipmentBudget!$A$32:$H$91</definedName>
    <definedName name="PSCatStart">[4]PermStaffSalary!$A$1</definedName>
    <definedName name="PSClassCol">[4]PermStaffSalary!$A$1:$A$65536</definedName>
    <definedName name="StaffTypeList">Parameters!$G$2:$G$5</definedName>
    <definedName name="StartGradeType">Parameters!$B$1</definedName>
    <definedName name="StartStaffType">Parameters!$H$1</definedName>
  </definedNames>
  <calcPr calcId="171027"/>
</workbook>
</file>

<file path=xl/calcChain.xml><?xml version="1.0" encoding="utf-8"?>
<calcChain xmlns="http://schemas.openxmlformats.org/spreadsheetml/2006/main">
  <c r="E37" i="6" l="1"/>
  <c r="E10" i="6" l="1" a="1"/>
  <c r="E10" i="6" s="1"/>
  <c r="E11" i="6" a="1"/>
  <c r="E11" i="6" s="1"/>
  <c r="E12" i="6" a="1"/>
  <c r="E12" i="6" s="1"/>
  <c r="E13" i="6" a="1"/>
  <c r="E13" i="6" s="1"/>
  <c r="E14" i="6" a="1"/>
  <c r="E14" i="6"/>
  <c r="E15" i="6" a="1"/>
  <c r="E15" i="6"/>
  <c r="E16" i="6" a="1"/>
  <c r="E16" i="6"/>
  <c r="E17" i="6" a="1"/>
  <c r="E17" i="6"/>
  <c r="E18" i="6" a="1"/>
  <c r="E18" i="6"/>
  <c r="E9" i="6" a="1"/>
  <c r="E9" i="6" s="1"/>
  <c r="C48" i="38" l="1"/>
  <c r="C49" i="38"/>
  <c r="D49" i="38"/>
  <c r="E49" i="38" s="1"/>
  <c r="D48" i="38"/>
  <c r="E48" i="38"/>
  <c r="AD117" i="2"/>
  <c r="AD118" i="2"/>
  <c r="AD119" i="2"/>
  <c r="AD120" i="2"/>
  <c r="AD121" i="2"/>
  <c r="AD122" i="2"/>
  <c r="AD123" i="2"/>
  <c r="Z79" i="2"/>
  <c r="AA79" i="2" s="1"/>
  <c r="W79" i="2"/>
  <c r="Z80" i="2"/>
  <c r="AA80" i="2" s="1"/>
  <c r="W80" i="2"/>
  <c r="Z81" i="2"/>
  <c r="AA81" i="2" s="1"/>
  <c r="W81" i="2"/>
  <c r="Z82" i="2"/>
  <c r="AA82" i="2" s="1"/>
  <c r="W82" i="2"/>
  <c r="Z83" i="2"/>
  <c r="AA83" i="2" s="1"/>
  <c r="W83" i="2"/>
  <c r="Z84" i="2"/>
  <c r="AA84" i="2" s="1"/>
  <c r="W84" i="2"/>
  <c r="Z85" i="2"/>
  <c r="AA85" i="2" s="1"/>
  <c r="W85" i="2"/>
  <c r="Z86" i="2"/>
  <c r="AA86" i="2" s="1"/>
  <c r="W86" i="2"/>
  <c r="Z87" i="2"/>
  <c r="AA87" i="2" s="1"/>
  <c r="W87" i="2"/>
  <c r="Z88" i="2"/>
  <c r="AA88" i="2" s="1"/>
  <c r="W88" i="2"/>
  <c r="Z89" i="2"/>
  <c r="AA89" i="2" s="1"/>
  <c r="W89" i="2"/>
  <c r="Z90" i="2"/>
  <c r="AA90" i="2" s="1"/>
  <c r="W90" i="2"/>
  <c r="Z91" i="2"/>
  <c r="AA91" i="2" s="1"/>
  <c r="W91" i="2"/>
  <c r="Z92" i="2"/>
  <c r="AA92" i="2" s="1"/>
  <c r="W92" i="2"/>
  <c r="Z93" i="2"/>
  <c r="AA93" i="2" s="1"/>
  <c r="W93" i="2"/>
  <c r="Z94" i="2"/>
  <c r="AA94" i="2" s="1"/>
  <c r="W94" i="2"/>
  <c r="Z95" i="2"/>
  <c r="AA95" i="2" s="1"/>
  <c r="W95" i="2"/>
  <c r="Z96" i="2"/>
  <c r="AA96" i="2" s="1"/>
  <c r="W96" i="2"/>
  <c r="Z97" i="2"/>
  <c r="AA97" i="2" s="1"/>
  <c r="W97" i="2"/>
  <c r="Z98" i="2"/>
  <c r="AA98" i="2" s="1"/>
  <c r="W98" i="2"/>
  <c r="Z99" i="2"/>
  <c r="AA99" i="2" s="1"/>
  <c r="W99" i="2"/>
  <c r="Z100" i="2"/>
  <c r="AA100" i="2" s="1"/>
  <c r="W100" i="2"/>
  <c r="Z101" i="2"/>
  <c r="AA101" i="2" s="1"/>
  <c r="W101" i="2"/>
  <c r="Z102" i="2"/>
  <c r="AA102" i="2" s="1"/>
  <c r="W102" i="2"/>
  <c r="Z103" i="2"/>
  <c r="AA103" i="2" s="1"/>
  <c r="W103" i="2"/>
  <c r="Z104" i="2"/>
  <c r="AA104" i="2" s="1"/>
  <c r="W104" i="2"/>
  <c r="Z105" i="2"/>
  <c r="AA105" i="2" s="1"/>
  <c r="W105" i="2"/>
  <c r="Z106" i="2"/>
  <c r="AA106" i="2" s="1"/>
  <c r="W106" i="2"/>
  <c r="Z107" i="2"/>
  <c r="AA107" i="2" s="1"/>
  <c r="W107" i="2"/>
  <c r="Z108" i="2"/>
  <c r="AA108" i="2" s="1"/>
  <c r="W108" i="2"/>
  <c r="Z109" i="2"/>
  <c r="AA109" i="2" s="1"/>
  <c r="W109" i="2"/>
  <c r="Z110" i="2"/>
  <c r="AA110" i="2" s="1"/>
  <c r="W110" i="2"/>
  <c r="Z111" i="2"/>
  <c r="AA111" i="2" s="1"/>
  <c r="W111" i="2"/>
  <c r="Z112" i="2"/>
  <c r="AA112" i="2" s="1"/>
  <c r="W112" i="2"/>
  <c r="Z113" i="2"/>
  <c r="AA113" i="2" s="1"/>
  <c r="W113" i="2"/>
  <c r="Z114" i="2"/>
  <c r="AA114" i="2" s="1"/>
  <c r="W114" i="2"/>
  <c r="Z115" i="2"/>
  <c r="AA115" i="2" s="1"/>
  <c r="W115" i="2"/>
  <c r="Z116" i="2"/>
  <c r="AA116" i="2" s="1"/>
  <c r="W116"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W119" i="2"/>
  <c r="Y119" i="2" s="1"/>
  <c r="X119" i="2"/>
  <c r="W120" i="2"/>
  <c r="Y120" i="2" s="1"/>
  <c r="X120" i="2"/>
  <c r="W121" i="2"/>
  <c r="Y121" i="2" s="1"/>
  <c r="X121" i="2"/>
  <c r="W122" i="2"/>
  <c r="Y122" i="2" s="1"/>
  <c r="X122" i="2"/>
  <c r="W123" i="2"/>
  <c r="Y123" i="2" s="1"/>
  <c r="X123" i="2"/>
  <c r="W124" i="2"/>
  <c r="Y124" i="2" s="1"/>
  <c r="X124" i="2"/>
  <c r="AD124" i="2"/>
  <c r="W125" i="2"/>
  <c r="Y125" i="2" s="1"/>
  <c r="X125" i="2"/>
  <c r="AD125" i="2"/>
  <c r="W126" i="2"/>
  <c r="Y126" i="2" s="1"/>
  <c r="X126" i="2"/>
  <c r="AD126" i="2"/>
  <c r="W127" i="2"/>
  <c r="Y127" i="2" s="1"/>
  <c r="X127" i="2"/>
  <c r="AD127" i="2"/>
  <c r="W128" i="2"/>
  <c r="Y128" i="2" s="1"/>
  <c r="X128" i="2"/>
  <c r="AD128" i="2"/>
  <c r="W129" i="2"/>
  <c r="Y129" i="2" s="1"/>
  <c r="X129" i="2"/>
  <c r="AD129" i="2"/>
  <c r="W130" i="2"/>
  <c r="Y130" i="2" s="1"/>
  <c r="X130" i="2"/>
  <c r="AD130" i="2"/>
  <c r="W131" i="2"/>
  <c r="Y131" i="2" s="1"/>
  <c r="X131" i="2"/>
  <c r="AD131" i="2"/>
  <c r="W132" i="2"/>
  <c r="Y132" i="2" s="1"/>
  <c r="X132" i="2"/>
  <c r="AD132" i="2"/>
  <c r="W133" i="2"/>
  <c r="Y133" i="2" s="1"/>
  <c r="X133" i="2"/>
  <c r="AD133" i="2"/>
  <c r="W134" i="2"/>
  <c r="Y134" i="2" s="1"/>
  <c r="X134" i="2"/>
  <c r="AD134" i="2"/>
  <c r="W135" i="2"/>
  <c r="Y135" i="2" s="1"/>
  <c r="X135" i="2"/>
  <c r="AD135" i="2"/>
  <c r="W136" i="2"/>
  <c r="Y136" i="2" s="1"/>
  <c r="X136" i="2"/>
  <c r="AD136" i="2"/>
  <c r="W137" i="2"/>
  <c r="Y137" i="2" s="1"/>
  <c r="X137" i="2"/>
  <c r="AD137" i="2"/>
  <c r="W138" i="2"/>
  <c r="Y138" i="2" s="1"/>
  <c r="X138" i="2"/>
  <c r="AD138" i="2"/>
  <c r="W139" i="2"/>
  <c r="Y139" i="2" s="1"/>
  <c r="X139" i="2"/>
  <c r="AD139" i="2"/>
  <c r="W140" i="2"/>
  <c r="Y140" i="2" s="1"/>
  <c r="X140" i="2"/>
  <c r="AD140" i="2"/>
  <c r="W141" i="2"/>
  <c r="Y141" i="2" s="1"/>
  <c r="X141" i="2"/>
  <c r="AD141" i="2"/>
  <c r="W142" i="2"/>
  <c r="Y142" i="2" s="1"/>
  <c r="X142" i="2"/>
  <c r="AD142" i="2"/>
  <c r="W143" i="2"/>
  <c r="Y143" i="2" s="1"/>
  <c r="X143" i="2"/>
  <c r="AD143" i="2"/>
  <c r="W144" i="2"/>
  <c r="Y144" i="2" s="1"/>
  <c r="X144" i="2"/>
  <c r="AD144" i="2"/>
  <c r="W145" i="2"/>
  <c r="Y145" i="2" s="1"/>
  <c r="X145" i="2"/>
  <c r="AD145" i="2"/>
  <c r="W146" i="2"/>
  <c r="Y146" i="2" s="1"/>
  <c r="X146" i="2"/>
  <c r="AD146" i="2"/>
  <c r="W147" i="2"/>
  <c r="Y147" i="2" s="1"/>
  <c r="X147" i="2"/>
  <c r="AD147" i="2"/>
  <c r="W148" i="2"/>
  <c r="Y148" i="2" s="1"/>
  <c r="X148" i="2"/>
  <c r="AD148" i="2"/>
  <c r="W149" i="2"/>
  <c r="Y149" i="2" s="1"/>
  <c r="X149" i="2"/>
  <c r="AD149" i="2"/>
  <c r="W150" i="2"/>
  <c r="Y150" i="2" s="1"/>
  <c r="X150" i="2"/>
  <c r="AD150" i="2"/>
  <c r="W151" i="2"/>
  <c r="Y151" i="2" s="1"/>
  <c r="X151" i="2"/>
  <c r="AD151" i="2"/>
  <c r="W152" i="2"/>
  <c r="Y152" i="2" s="1"/>
  <c r="X152" i="2"/>
  <c r="AD152" i="2"/>
  <c r="W153" i="2"/>
  <c r="Y153" i="2" s="1"/>
  <c r="X153" i="2"/>
  <c r="AD153" i="2"/>
  <c r="W154" i="2"/>
  <c r="Y154" i="2" s="1"/>
  <c r="X154" i="2"/>
  <c r="AD154" i="2"/>
  <c r="W155" i="2"/>
  <c r="Y155" i="2" s="1"/>
  <c r="X155" i="2"/>
  <c r="AD155" i="2"/>
  <c r="W156" i="2"/>
  <c r="Y156" i="2" s="1"/>
  <c r="X156" i="2"/>
  <c r="AD156" i="2"/>
  <c r="AD157" i="2"/>
  <c r="AD158" i="2"/>
  <c r="AD159" i="2"/>
  <c r="AD160" i="2"/>
  <c r="AD161" i="2"/>
  <c r="AD162" i="2"/>
  <c r="AD163" i="2"/>
  <c r="AD164" i="2"/>
  <c r="AD165" i="2"/>
  <c r="AD166" i="2"/>
  <c r="AM15" i="37"/>
  <c r="AM26" i="37"/>
  <c r="K23" i="37"/>
  <c r="AJ23" i="37" s="1"/>
  <c r="C51" i="37"/>
  <c r="C52" i="37"/>
  <c r="D52" i="37" s="1"/>
  <c r="E52" i="37"/>
  <c r="D51" i="37"/>
  <c r="E51" i="37"/>
  <c r="AO38" i="37"/>
  <c r="AJ38" i="37"/>
  <c r="AK38" i="37" s="1"/>
  <c r="AM38" i="37" s="1"/>
  <c r="AP38" i="37"/>
  <c r="AQ38" i="37" s="1"/>
  <c r="AL38" i="37"/>
  <c r="Y38" i="37"/>
  <c r="AA38" i="37" s="1"/>
  <c r="AB38" i="37" s="1"/>
  <c r="Z38" i="37"/>
  <c r="AC38" i="37"/>
  <c r="AD38" i="37" s="1"/>
  <c r="AE38" i="37" s="1"/>
  <c r="F35" i="37"/>
  <c r="F36" i="37"/>
  <c r="F37" i="37" s="1"/>
  <c r="F38" i="37" s="1"/>
  <c r="G38" i="37" s="1"/>
  <c r="W38" i="37" s="1"/>
  <c r="I35" i="37"/>
  <c r="J35" i="37" s="1"/>
  <c r="I36" i="37"/>
  <c r="D38" i="37"/>
  <c r="AO37" i="37"/>
  <c r="AK37" i="37"/>
  <c r="AM37" i="37" s="1"/>
  <c r="AL37" i="37"/>
  <c r="AB37" i="37"/>
  <c r="AC37" i="37" s="1"/>
  <c r="AD37" i="37" s="1"/>
  <c r="AE37" i="37" s="1"/>
  <c r="Z37" i="37"/>
  <c r="Y37" i="37"/>
  <c r="D37" i="37"/>
  <c r="AO36" i="37"/>
  <c r="AK36" i="37"/>
  <c r="AM36" i="37" s="1"/>
  <c r="AL36" i="37"/>
  <c r="AB36" i="37"/>
  <c r="AC36" i="37"/>
  <c r="AD36" i="37" s="1"/>
  <c r="AE36" i="37"/>
  <c r="Z36" i="37"/>
  <c r="Y36" i="37"/>
  <c r="AO35" i="37"/>
  <c r="AP35" i="37" s="1"/>
  <c r="AQ35" i="37" s="1"/>
  <c r="AK35" i="37"/>
  <c r="AM35" i="37"/>
  <c r="AL35" i="37"/>
  <c r="AB35" i="37"/>
  <c r="AC35" i="37" s="1"/>
  <c r="AD35" i="37" s="1"/>
  <c r="AE35" i="37" s="1"/>
  <c r="Z35" i="37"/>
  <c r="Y35" i="37"/>
  <c r="AO34" i="37"/>
  <c r="AK34" i="37"/>
  <c r="AL34" i="37"/>
  <c r="Y34" i="37"/>
  <c r="AA34" i="37" s="1"/>
  <c r="AB34" i="37" s="1"/>
  <c r="AC34" i="37" s="1"/>
  <c r="Z34" i="37"/>
  <c r="AD34" i="37"/>
  <c r="AE34" i="37" s="1"/>
  <c r="F31" i="37"/>
  <c r="F32" i="37" s="1"/>
  <c r="F33" i="37" s="1"/>
  <c r="F34" i="37" s="1"/>
  <c r="G34" i="37" s="1"/>
  <c r="W34" i="37" s="1"/>
  <c r="I31" i="37"/>
  <c r="I32" i="37" s="1"/>
  <c r="I33" i="37"/>
  <c r="AO33" i="37"/>
  <c r="AK33" i="37"/>
  <c r="AM33" i="37" s="1"/>
  <c r="AP33" i="37"/>
  <c r="AQ33" i="37" s="1"/>
  <c r="AL33" i="37"/>
  <c r="AB33" i="37"/>
  <c r="AC33" i="37" s="1"/>
  <c r="AD33" i="37" s="1"/>
  <c r="AE33" i="37" s="1"/>
  <c r="Z33" i="37"/>
  <c r="Y33" i="37"/>
  <c r="AO32" i="37"/>
  <c r="AP32" i="37" s="1"/>
  <c r="AQ32" i="37" s="1"/>
  <c r="AK32" i="37"/>
  <c r="AM32" i="37"/>
  <c r="AL32" i="37"/>
  <c r="AB32" i="37"/>
  <c r="AC32" i="37" s="1"/>
  <c r="AD32" i="37" s="1"/>
  <c r="AE32" i="37" s="1"/>
  <c r="Z32" i="37"/>
  <c r="Y32" i="37"/>
  <c r="J32" i="37"/>
  <c r="AO31" i="37"/>
  <c r="AK31" i="37"/>
  <c r="AM31" i="37" s="1"/>
  <c r="AL31" i="37"/>
  <c r="AB31" i="37"/>
  <c r="AC31" i="37"/>
  <c r="AD31" i="37" s="1"/>
  <c r="AE31" i="37"/>
  <c r="Z31" i="37"/>
  <c r="Y31" i="37"/>
  <c r="J31" i="37"/>
  <c r="AL30" i="37"/>
  <c r="AN30" i="37" s="1"/>
  <c r="AO30" i="37" s="1"/>
  <c r="AP30" i="37" s="1"/>
  <c r="AQ30" i="37" s="1"/>
  <c r="AR30" i="37" s="1"/>
  <c r="AM30" i="37"/>
  <c r="I23" i="37"/>
  <c r="I24" i="37" s="1"/>
  <c r="Y30" i="37"/>
  <c r="Z30" i="37"/>
  <c r="AA30" i="37"/>
  <c r="AB30" i="37"/>
  <c r="AC30" i="37" s="1"/>
  <c r="AD30" i="37" s="1"/>
  <c r="AE30" i="37" s="1"/>
  <c r="F27" i="37"/>
  <c r="F28" i="37" s="1"/>
  <c r="F29" i="37"/>
  <c r="F30" i="37" s="1"/>
  <c r="G30" i="37" s="1"/>
  <c r="W30" i="37" s="1"/>
  <c r="AO29" i="37"/>
  <c r="AP29" i="37"/>
  <c r="AQ29" i="37" s="1"/>
  <c r="AR29" i="37" s="1"/>
  <c r="AM29" i="37"/>
  <c r="AL29" i="37"/>
  <c r="AJ29" i="37"/>
  <c r="AB29" i="37"/>
  <c r="AC29" i="37"/>
  <c r="AD29" i="37"/>
  <c r="AE29" i="37" s="1"/>
  <c r="Z29" i="37"/>
  <c r="Y29" i="37"/>
  <c r="AO28" i="37"/>
  <c r="AP28" i="37" s="1"/>
  <c r="AQ28" i="37" s="1"/>
  <c r="AR28" i="37" s="1"/>
  <c r="AM28" i="37"/>
  <c r="AL28" i="37"/>
  <c r="AJ28" i="37"/>
  <c r="AB28" i="37"/>
  <c r="AC28" i="37" s="1"/>
  <c r="AD28" i="37"/>
  <c r="AE28" i="37" s="1"/>
  <c r="Z28" i="37"/>
  <c r="Y28" i="37"/>
  <c r="AO27" i="37"/>
  <c r="AP27" i="37" s="1"/>
  <c r="AQ27" i="37"/>
  <c r="AR27" i="37" s="1"/>
  <c r="AM27" i="37"/>
  <c r="AL27" i="37"/>
  <c r="AJ27" i="37"/>
  <c r="AB27" i="37"/>
  <c r="AC27" i="37" s="1"/>
  <c r="AD27" i="37" s="1"/>
  <c r="AE27" i="37" s="1"/>
  <c r="Z27" i="37"/>
  <c r="Y27" i="37"/>
  <c r="AL26" i="37"/>
  <c r="AN26" i="37"/>
  <c r="AO26" i="37"/>
  <c r="AP26" i="37" s="1"/>
  <c r="AQ26" i="37" s="1"/>
  <c r="AR26" i="37" s="1"/>
  <c r="Y26" i="37"/>
  <c r="Z26" i="37"/>
  <c r="AA26" i="37" s="1"/>
  <c r="AB26" i="37" s="1"/>
  <c r="AC26" i="37" s="1"/>
  <c r="AD26" i="37"/>
  <c r="AE26" i="37" s="1"/>
  <c r="F23" i="37"/>
  <c r="F24" i="37" s="1"/>
  <c r="F25" i="37"/>
  <c r="F26" i="37" s="1"/>
  <c r="G26" i="37" s="1"/>
  <c r="W26" i="37" s="1"/>
  <c r="AO25" i="37"/>
  <c r="AP25" i="37"/>
  <c r="AQ25" i="37"/>
  <c r="AR25" i="37" s="1"/>
  <c r="AM25" i="37"/>
  <c r="AL25" i="37"/>
  <c r="AB25" i="37"/>
  <c r="AC25" i="37"/>
  <c r="AD25" i="37"/>
  <c r="AE25" i="37"/>
  <c r="Z25" i="37"/>
  <c r="Y25" i="37"/>
  <c r="AO24" i="37"/>
  <c r="AP24" i="37"/>
  <c r="AQ24" i="37" s="1"/>
  <c r="AR24" i="37"/>
  <c r="AM24" i="37"/>
  <c r="AL24" i="37"/>
  <c r="AB24" i="37"/>
  <c r="AC24" i="37"/>
  <c r="AD24" i="37" s="1"/>
  <c r="AE24" i="37" s="1"/>
  <c r="Z24" i="37"/>
  <c r="Y24" i="37"/>
  <c r="AO23" i="37"/>
  <c r="AP23" i="37" s="1"/>
  <c r="AQ23" i="37" s="1"/>
  <c r="AR23" i="37" s="1"/>
  <c r="AM23" i="37"/>
  <c r="AL23" i="37"/>
  <c r="AB23" i="37"/>
  <c r="AC23" i="37"/>
  <c r="AD23" i="37" s="1"/>
  <c r="AE23" i="37"/>
  <c r="Z23" i="37"/>
  <c r="Y23" i="37"/>
  <c r="AL22" i="37"/>
  <c r="AM22" i="37"/>
  <c r="AN22" i="37" s="1"/>
  <c r="AO22" i="37" s="1"/>
  <c r="AP22" i="37" s="1"/>
  <c r="AQ22" i="37" s="1"/>
  <c r="AR22" i="37" s="1"/>
  <c r="I19" i="37"/>
  <c r="I20" i="37" s="1"/>
  <c r="I21" i="37" s="1"/>
  <c r="I22" i="37"/>
  <c r="J22" i="37" s="1"/>
  <c r="AJ22" i="37" s="1"/>
  <c r="Y22" i="37"/>
  <c r="Z22" i="37"/>
  <c r="AA22" i="37"/>
  <c r="AB22" i="37" s="1"/>
  <c r="AC22" i="37" s="1"/>
  <c r="AD22" i="37" s="1"/>
  <c r="AE22" i="37" s="1"/>
  <c r="F19" i="37"/>
  <c r="F20" i="37" s="1"/>
  <c r="F21" i="37"/>
  <c r="F22" i="37" s="1"/>
  <c r="G22" i="37" s="1"/>
  <c r="W22" i="37" s="1"/>
  <c r="AO21" i="37"/>
  <c r="AP21" i="37" s="1"/>
  <c r="AQ21" i="37" s="1"/>
  <c r="AR21" i="37" s="1"/>
  <c r="AM21" i="37"/>
  <c r="AL21" i="37"/>
  <c r="AJ21" i="37"/>
  <c r="AB21" i="37"/>
  <c r="AC21" i="37"/>
  <c r="AD21" i="37" s="1"/>
  <c r="AE21" i="37" s="1"/>
  <c r="Z21" i="37"/>
  <c r="Y21" i="37"/>
  <c r="AO20" i="37"/>
  <c r="AP20" i="37" s="1"/>
  <c r="AQ20" i="37" s="1"/>
  <c r="AR20" i="37" s="1"/>
  <c r="AM20" i="37"/>
  <c r="AL20" i="37"/>
  <c r="AJ20" i="37"/>
  <c r="AB20" i="37"/>
  <c r="AC20" i="37"/>
  <c r="AD20" i="37" s="1"/>
  <c r="AE20" i="37" s="1"/>
  <c r="Z20" i="37"/>
  <c r="Y20" i="37"/>
  <c r="AO19" i="37"/>
  <c r="AP19" i="37" s="1"/>
  <c r="AQ19" i="37"/>
  <c r="AR19" i="37" s="1"/>
  <c r="AM19" i="37"/>
  <c r="AL19" i="37"/>
  <c r="AJ19" i="37"/>
  <c r="AB19" i="37"/>
  <c r="AC19" i="37" s="1"/>
  <c r="AD19" i="37" s="1"/>
  <c r="AE19" i="37"/>
  <c r="Z19" i="37"/>
  <c r="Y19" i="37"/>
  <c r="AO18" i="37"/>
  <c r="AP18" i="37"/>
  <c r="AQ18" i="37" s="1"/>
  <c r="AR18" i="37" s="1"/>
  <c r="AM18" i="37"/>
  <c r="AL18" i="37"/>
  <c r="AJ18" i="37"/>
  <c r="AB18" i="37"/>
  <c r="AC18" i="37" s="1"/>
  <c r="AD18" i="37"/>
  <c r="AE18" i="37" s="1"/>
  <c r="Z18" i="37"/>
  <c r="Y18" i="37"/>
  <c r="I8" i="37"/>
  <c r="I9" i="37" s="1"/>
  <c r="I10" i="37" s="1"/>
  <c r="I11" i="37" s="1"/>
  <c r="F8" i="37"/>
  <c r="F9" i="37"/>
  <c r="F10" i="37"/>
  <c r="F11" i="37" s="1"/>
  <c r="AO17" i="37"/>
  <c r="AP17" i="37" s="1"/>
  <c r="AQ17" i="37"/>
  <c r="AR17" i="37" s="1"/>
  <c r="AM17" i="37"/>
  <c r="AL17" i="37"/>
  <c r="AJ17" i="37"/>
  <c r="AB17" i="37"/>
  <c r="AC17" i="37" s="1"/>
  <c r="AD17" i="37" s="1"/>
  <c r="AE17" i="37"/>
  <c r="Z17" i="37"/>
  <c r="Y17" i="37"/>
  <c r="AO16" i="37"/>
  <c r="AP16" i="37"/>
  <c r="AQ16" i="37" s="1"/>
  <c r="AR16" i="37" s="1"/>
  <c r="AM16" i="37"/>
  <c r="AL16" i="37"/>
  <c r="AJ16" i="37"/>
  <c r="AB16" i="37"/>
  <c r="AC16" i="37"/>
  <c r="AD16" i="37"/>
  <c r="AE16" i="37"/>
  <c r="Z16" i="37"/>
  <c r="Y16" i="37"/>
  <c r="AL15" i="37"/>
  <c r="AN15" i="37" s="1"/>
  <c r="AO15" i="37"/>
  <c r="AP15" i="37" s="1"/>
  <c r="AQ15" i="37" s="1"/>
  <c r="AR15" i="37" s="1"/>
  <c r="Y15" i="37"/>
  <c r="Z15" i="37"/>
  <c r="AA15" i="37"/>
  <c r="AB15" i="37"/>
  <c r="AC15" i="37" s="1"/>
  <c r="AD15" i="37" s="1"/>
  <c r="AE15" i="37" s="1"/>
  <c r="G15" i="37"/>
  <c r="W15" i="37" s="1"/>
  <c r="AO14" i="37"/>
  <c r="AP14" i="37"/>
  <c r="AQ14" i="37" s="1"/>
  <c r="AR14" i="37" s="1"/>
  <c r="AM14" i="37"/>
  <c r="AL14" i="37"/>
  <c r="AJ14" i="37"/>
  <c r="AB14" i="37"/>
  <c r="AC14" i="37"/>
  <c r="AD14" i="37"/>
  <c r="AE14" i="37"/>
  <c r="Z14" i="37"/>
  <c r="Y14" i="37"/>
  <c r="AO13" i="37"/>
  <c r="AP13" i="37"/>
  <c r="AQ13" i="37" s="1"/>
  <c r="AR13" i="37" s="1"/>
  <c r="AM13" i="37"/>
  <c r="AL13" i="37"/>
  <c r="AJ13" i="37"/>
  <c r="AB13" i="37"/>
  <c r="AC13" i="37"/>
  <c r="AD13" i="37"/>
  <c r="AE13" i="37" s="1"/>
  <c r="Z13" i="37"/>
  <c r="Y13" i="37"/>
  <c r="AO12" i="37"/>
  <c r="AP12" i="37" s="1"/>
  <c r="AQ12" i="37" s="1"/>
  <c r="AR12" i="37"/>
  <c r="AM12" i="37"/>
  <c r="AL12" i="37"/>
  <c r="AJ12" i="37"/>
  <c r="AB12" i="37"/>
  <c r="AC12" i="37" s="1"/>
  <c r="AD12" i="37" s="1"/>
  <c r="AE12" i="37" s="1"/>
  <c r="Z12" i="37"/>
  <c r="Y12" i="37"/>
  <c r="AL11" i="37"/>
  <c r="AM11" i="37"/>
  <c r="AN11" i="37"/>
  <c r="AO11" i="37" s="1"/>
  <c r="AP11" i="37" s="1"/>
  <c r="AQ11" i="37" s="1"/>
  <c r="AR11" i="37"/>
  <c r="Y11" i="37"/>
  <c r="Z11" i="37"/>
  <c r="AA11" i="37"/>
  <c r="AB11" i="37" s="1"/>
  <c r="AC11" i="37" s="1"/>
  <c r="AD11" i="37" s="1"/>
  <c r="AE11" i="37"/>
  <c r="AO10" i="37"/>
  <c r="AP10" i="37"/>
  <c r="AQ10" i="37" s="1"/>
  <c r="AR10" i="37" s="1"/>
  <c r="AM10" i="37"/>
  <c r="AL10" i="37"/>
  <c r="AJ10" i="37"/>
  <c r="AB10" i="37"/>
  <c r="AC10" i="37"/>
  <c r="AD10" i="37"/>
  <c r="AE10" i="37" s="1"/>
  <c r="Z10" i="37"/>
  <c r="Y10" i="37"/>
  <c r="AO9" i="37"/>
  <c r="AP9" i="37" s="1"/>
  <c r="AQ9" i="37" s="1"/>
  <c r="AR9" i="37"/>
  <c r="AM9" i="37"/>
  <c r="AL9" i="37"/>
  <c r="AJ9" i="37"/>
  <c r="AB9" i="37"/>
  <c r="AC9" i="37" s="1"/>
  <c r="AD9" i="37" s="1"/>
  <c r="AE9" i="37" s="1"/>
  <c r="Z9" i="37"/>
  <c r="Y9" i="37"/>
  <c r="AO8" i="37"/>
  <c r="AP8" i="37" s="1"/>
  <c r="AQ8" i="37" s="1"/>
  <c r="AR8" i="37"/>
  <c r="AM8" i="37"/>
  <c r="AL8" i="37"/>
  <c r="AJ8" i="37"/>
  <c r="AB8" i="37"/>
  <c r="AC8" i="37" s="1"/>
  <c r="AD8" i="37" s="1"/>
  <c r="AE8" i="37" s="1"/>
  <c r="Z8" i="37"/>
  <c r="Y8" i="37"/>
  <c r="Y38" i="5"/>
  <c r="Z38" i="5"/>
  <c r="AA38" i="5"/>
  <c r="AB38" i="5" s="1"/>
  <c r="AC38" i="5" s="1"/>
  <c r="AD38" i="5" s="1"/>
  <c r="AE38" i="5" s="1"/>
  <c r="AB13" i="2"/>
  <c r="Y34" i="5"/>
  <c r="Z34" i="5"/>
  <c r="AA34" i="5"/>
  <c r="AB34" i="5"/>
  <c r="AC34" i="5" s="1"/>
  <c r="AD34" i="5" s="1"/>
  <c r="Y30" i="5"/>
  <c r="AA30" i="5" s="1"/>
  <c r="AB30" i="5" s="1"/>
  <c r="AC30" i="5" s="1"/>
  <c r="AD30" i="5" s="1"/>
  <c r="Z30" i="5"/>
  <c r="AL30" i="5"/>
  <c r="AN30" i="5" s="1"/>
  <c r="AO30" i="5" s="1"/>
  <c r="AM30" i="5"/>
  <c r="AP30" i="5"/>
  <c r="AQ30" i="5" s="1"/>
  <c r="Y26" i="5"/>
  <c r="Z26" i="5"/>
  <c r="AA26" i="5"/>
  <c r="AB26" i="5" s="1"/>
  <c r="AC26" i="5" s="1"/>
  <c r="AD26" i="5" s="1"/>
  <c r="AE26" i="5" s="1"/>
  <c r="AB9" i="2"/>
  <c r="AL26" i="5"/>
  <c r="AM26" i="5"/>
  <c r="AN26" i="5"/>
  <c r="AO26" i="5"/>
  <c r="AP26" i="5" s="1"/>
  <c r="AQ26" i="5" s="1"/>
  <c r="Y22" i="5"/>
  <c r="AA22" i="5" s="1"/>
  <c r="Z22" i="5"/>
  <c r="AB22" i="5"/>
  <c r="AC22" i="5" s="1"/>
  <c r="AD22" i="5" s="1"/>
  <c r="AB7" i="2" s="1"/>
  <c r="Y15" i="5"/>
  <c r="AA15" i="5" s="1"/>
  <c r="AB15" i="5" s="1"/>
  <c r="AC15" i="5" s="1"/>
  <c r="AD15" i="5" s="1"/>
  <c r="Z15" i="5"/>
  <c r="Y11" i="5"/>
  <c r="Z11" i="5"/>
  <c r="AA11" i="5"/>
  <c r="AB11" i="5" s="1"/>
  <c r="AC11" i="5" s="1"/>
  <c r="AD11" i="5" s="1"/>
  <c r="AB5" i="2"/>
  <c r="AL22" i="5"/>
  <c r="AM22" i="5"/>
  <c r="AN22" i="5"/>
  <c r="AO22" i="5"/>
  <c r="AP22" i="5" s="1"/>
  <c r="AQ22" i="5" s="1"/>
  <c r="AL15" i="5"/>
  <c r="AN15" i="5" s="1"/>
  <c r="AO15" i="5" s="1"/>
  <c r="AP15" i="5" s="1"/>
  <c r="AQ15" i="5" s="1"/>
  <c r="AM15" i="5"/>
  <c r="AL11" i="5"/>
  <c r="AN11" i="5" s="1"/>
  <c r="AO11" i="5" s="1"/>
  <c r="AP11" i="5" s="1"/>
  <c r="AQ11" i="5" s="1"/>
  <c r="AM11" i="5"/>
  <c r="I23" i="5"/>
  <c r="I24" i="5"/>
  <c r="I25" i="5"/>
  <c r="I26" i="5" s="1"/>
  <c r="J26" i="5" s="1"/>
  <c r="AJ26" i="5" s="1"/>
  <c r="F23" i="5"/>
  <c r="F24" i="5"/>
  <c r="F25" i="5" s="1"/>
  <c r="F26" i="5" s="1"/>
  <c r="G26" i="5" s="1"/>
  <c r="I27" i="5"/>
  <c r="I28" i="5" s="1"/>
  <c r="I29" i="5" s="1"/>
  <c r="I30" i="5" s="1"/>
  <c r="J30" i="5" s="1"/>
  <c r="AJ30" i="5" s="1"/>
  <c r="F27" i="5"/>
  <c r="F28" i="5" s="1"/>
  <c r="F29" i="5"/>
  <c r="F30" i="5" s="1"/>
  <c r="G30" i="5" s="1"/>
  <c r="W30" i="5" s="1"/>
  <c r="F31" i="5"/>
  <c r="F32" i="5"/>
  <c r="F33" i="5"/>
  <c r="F34" i="5" s="1"/>
  <c r="G34" i="5" s="1"/>
  <c r="W34" i="5" s="1"/>
  <c r="F35" i="5"/>
  <c r="F36" i="5"/>
  <c r="F37" i="5" s="1"/>
  <c r="F38" i="5" s="1"/>
  <c r="G38" i="5" s="1"/>
  <c r="W38" i="5" s="1"/>
  <c r="AL8" i="5"/>
  <c r="AL9" i="5"/>
  <c r="AL10" i="5"/>
  <c r="AL12" i="5"/>
  <c r="AL13" i="5"/>
  <c r="AL14" i="5"/>
  <c r="AL16" i="5"/>
  <c r="AL17" i="5"/>
  <c r="AO17" i="5"/>
  <c r="AP17" i="5" s="1"/>
  <c r="AQ17" i="5" s="1"/>
  <c r="AR17" i="5" s="1"/>
  <c r="AL18" i="5"/>
  <c r="AL19" i="5"/>
  <c r="AL20" i="5"/>
  <c r="AO20" i="5"/>
  <c r="AP20" i="5"/>
  <c r="AQ20" i="5" s="1"/>
  <c r="AR20" i="5" s="1"/>
  <c r="AL21" i="5"/>
  <c r="AL23" i="5"/>
  <c r="AL24" i="5"/>
  <c r="AL25" i="5"/>
  <c r="AL27" i="5"/>
  <c r="AO27" i="5"/>
  <c r="AP27" i="5" s="1"/>
  <c r="AQ27" i="5" s="1"/>
  <c r="AR27" i="5" s="1"/>
  <c r="AL28" i="5"/>
  <c r="AL29" i="5"/>
  <c r="I19" i="5"/>
  <c r="I20" i="5" s="1"/>
  <c r="I21" i="5" s="1"/>
  <c r="I22" i="5"/>
  <c r="J22" i="5" s="1"/>
  <c r="AJ22" i="5" s="1"/>
  <c r="I8" i="5"/>
  <c r="I9" i="5"/>
  <c r="I10" i="5"/>
  <c r="I11" i="5" s="1"/>
  <c r="I12" i="5" s="1"/>
  <c r="I13" i="5" s="1"/>
  <c r="I14" i="5" s="1"/>
  <c r="I15" i="5" s="1"/>
  <c r="J15" i="5" s="1"/>
  <c r="AJ15" i="5" s="1"/>
  <c r="J11" i="5"/>
  <c r="AJ11" i="5" s="1"/>
  <c r="F8" i="5"/>
  <c r="F9" i="5"/>
  <c r="F10" i="5" s="1"/>
  <c r="F11" i="5" s="1"/>
  <c r="G11" i="5" s="1"/>
  <c r="W11" i="5" s="1"/>
  <c r="G15" i="5"/>
  <c r="W15" i="5" s="1"/>
  <c r="F19" i="5"/>
  <c r="F20" i="5"/>
  <c r="F21" i="5"/>
  <c r="F22" i="5" s="1"/>
  <c r="G22" i="5" s="1"/>
  <c r="W22" i="5" s="1"/>
  <c r="W26" i="5"/>
  <c r="AL38" i="5"/>
  <c r="AJ38" i="5"/>
  <c r="AK38" i="5" s="1"/>
  <c r="AM38" i="5"/>
  <c r="AO38" i="5"/>
  <c r="AL37" i="5"/>
  <c r="AK37" i="5"/>
  <c r="AM37" i="5" s="1"/>
  <c r="AO37" i="5"/>
  <c r="Z37" i="5"/>
  <c r="Y37" i="5"/>
  <c r="AL36" i="5"/>
  <c r="AK36" i="5"/>
  <c r="AM36" i="5" s="1"/>
  <c r="AO36" i="5"/>
  <c r="AP36" i="5"/>
  <c r="AQ36" i="5" s="1"/>
  <c r="Z36" i="5"/>
  <c r="Y36" i="5"/>
  <c r="AL35" i="5"/>
  <c r="AK35" i="5"/>
  <c r="AM35" i="5" s="1"/>
  <c r="AO35" i="5"/>
  <c r="AP35" i="5"/>
  <c r="AQ35" i="5"/>
  <c r="Z35" i="5"/>
  <c r="Y35" i="5"/>
  <c r="AL34" i="5"/>
  <c r="AK34" i="5"/>
  <c r="AM34" i="5" s="1"/>
  <c r="AO34" i="5"/>
  <c r="AP34" i="5"/>
  <c r="AQ34" i="5" s="1"/>
  <c r="AL33" i="5"/>
  <c r="AK33" i="5"/>
  <c r="AM33" i="5"/>
  <c r="AO33" i="5"/>
  <c r="AP33" i="5" s="1"/>
  <c r="AQ33" i="5"/>
  <c r="Z33" i="5"/>
  <c r="Y33" i="5"/>
  <c r="AB33" i="5"/>
  <c r="AC33" i="5"/>
  <c r="AD33" i="5" s="1"/>
  <c r="AE33" i="5" s="1"/>
  <c r="AL32" i="5"/>
  <c r="AK32" i="5"/>
  <c r="AM32" i="5"/>
  <c r="AO32" i="5"/>
  <c r="Z32" i="5"/>
  <c r="Y32" i="5"/>
  <c r="AL31" i="5"/>
  <c r="AK31" i="5"/>
  <c r="AM31" i="5" s="1"/>
  <c r="AO31" i="5"/>
  <c r="AP31" i="5" s="1"/>
  <c r="AQ31" i="5" s="1"/>
  <c r="Z31" i="5"/>
  <c r="Y31" i="5"/>
  <c r="AM29" i="5"/>
  <c r="AO29" i="5"/>
  <c r="AP29" i="5" s="1"/>
  <c r="AQ29" i="5" s="1"/>
  <c r="AR29" i="5"/>
  <c r="AJ29" i="5"/>
  <c r="Z29" i="5"/>
  <c r="Y29" i="5"/>
  <c r="AM28" i="5"/>
  <c r="AJ28" i="5"/>
  <c r="Z28" i="5"/>
  <c r="Y28" i="5"/>
  <c r="AB28" i="5"/>
  <c r="AC28" i="5" s="1"/>
  <c r="AD28" i="5" s="1"/>
  <c r="AE28" i="5" s="1"/>
  <c r="AM27" i="5"/>
  <c r="AJ27" i="5"/>
  <c r="Z27" i="5"/>
  <c r="Y27" i="5"/>
  <c r="AM25" i="5"/>
  <c r="AJ25" i="5"/>
  <c r="Z25" i="5"/>
  <c r="Y25" i="5"/>
  <c r="AM24" i="5"/>
  <c r="AJ24" i="5"/>
  <c r="Z24" i="5"/>
  <c r="Y24" i="5"/>
  <c r="AB24" i="5"/>
  <c r="AC24" i="5"/>
  <c r="AD24" i="5" s="1"/>
  <c r="AE24" i="5" s="1"/>
  <c r="AM23" i="5"/>
  <c r="AO23" i="5"/>
  <c r="AP23" i="5"/>
  <c r="AQ23" i="5" s="1"/>
  <c r="AR23" i="5" s="1"/>
  <c r="AJ23" i="5"/>
  <c r="Z23" i="5"/>
  <c r="Y23" i="5"/>
  <c r="AE22" i="5"/>
  <c r="AM21" i="5"/>
  <c r="AO21" i="5"/>
  <c r="AP21" i="5"/>
  <c r="AQ21" i="5"/>
  <c r="AR21" i="5" s="1"/>
  <c r="AJ21" i="5"/>
  <c r="Z21" i="5"/>
  <c r="Y21" i="5"/>
  <c r="AM20" i="5"/>
  <c r="AJ20" i="5"/>
  <c r="Z20" i="5"/>
  <c r="Y20" i="5"/>
  <c r="AB20" i="5"/>
  <c r="AC20" i="5" s="1"/>
  <c r="AD20" i="5" s="1"/>
  <c r="AE20" i="5"/>
  <c r="AM19" i="5"/>
  <c r="AJ19" i="5"/>
  <c r="Z19" i="5"/>
  <c r="Y19" i="5"/>
  <c r="AM18" i="5"/>
  <c r="AJ18" i="5"/>
  <c r="Z18" i="5"/>
  <c r="Y18" i="5"/>
  <c r="AB18" i="5"/>
  <c r="AC18" i="5" s="1"/>
  <c r="AD18" i="5" s="1"/>
  <c r="AE18" i="5"/>
  <c r="AM17" i="5"/>
  <c r="AJ17" i="5"/>
  <c r="Z17" i="5"/>
  <c r="AB17" i="5"/>
  <c r="AC17" i="5" s="1"/>
  <c r="AD17" i="5" s="1"/>
  <c r="AE17" i="5" s="1"/>
  <c r="Y17" i="5"/>
  <c r="AM16" i="5"/>
  <c r="AJ16" i="5"/>
  <c r="Z16" i="5"/>
  <c r="Y16" i="5"/>
  <c r="AO14" i="5"/>
  <c r="AP14" i="5"/>
  <c r="AQ14" i="5"/>
  <c r="AR14" i="5" s="1"/>
  <c r="AM14" i="5"/>
  <c r="AJ14" i="5"/>
  <c r="Z14" i="5"/>
  <c r="Y14" i="5"/>
  <c r="AM13" i="5"/>
  <c r="AO13" i="5"/>
  <c r="AP13" i="5" s="1"/>
  <c r="AQ13" i="5" s="1"/>
  <c r="AR13" i="5" s="1"/>
  <c r="AJ13" i="5"/>
  <c r="Z13" i="5"/>
  <c r="AB13" i="5"/>
  <c r="AC13" i="5"/>
  <c r="AD13" i="5"/>
  <c r="AE13" i="5" s="1"/>
  <c r="Y13" i="5"/>
  <c r="AM12" i="5"/>
  <c r="AO12" i="5"/>
  <c r="AP12" i="5" s="1"/>
  <c r="AQ12" i="5" s="1"/>
  <c r="AR12" i="5" s="1"/>
  <c r="AJ12" i="5"/>
  <c r="Z12" i="5"/>
  <c r="Y12" i="5"/>
  <c r="AB12" i="5"/>
  <c r="AC12" i="5"/>
  <c r="AD12" i="5" s="1"/>
  <c r="AE12" i="5" s="1"/>
  <c r="AE11" i="5"/>
  <c r="AM10" i="5"/>
  <c r="AO10" i="5"/>
  <c r="AP10" i="5"/>
  <c r="AQ10" i="5"/>
  <c r="AR10" i="5" s="1"/>
  <c r="AJ10" i="5"/>
  <c r="Z10" i="5"/>
  <c r="Y10" i="5"/>
  <c r="AB10" i="5"/>
  <c r="AC10" i="5" s="1"/>
  <c r="AD10" i="5" s="1"/>
  <c r="AE10" i="5"/>
  <c r="AM9" i="5"/>
  <c r="AJ9" i="5"/>
  <c r="Z9" i="5"/>
  <c r="AB9" i="5"/>
  <c r="AC9" i="5" s="1"/>
  <c r="AD9" i="5" s="1"/>
  <c r="AE9" i="5" s="1"/>
  <c r="Y9" i="5"/>
  <c r="AM8" i="5"/>
  <c r="AO8" i="5"/>
  <c r="AP8" i="5" s="1"/>
  <c r="AQ8" i="5" s="1"/>
  <c r="AR8" i="5"/>
  <c r="AJ8" i="5"/>
  <c r="Z8" i="5"/>
  <c r="Y8" i="5"/>
  <c r="AB8" i="5"/>
  <c r="AC8" i="5" s="1"/>
  <c r="AD8" i="5" s="1"/>
  <c r="AE8" i="5" s="1"/>
  <c r="C51" i="5"/>
  <c r="W14" i="2"/>
  <c r="Y14" i="2" s="1"/>
  <c r="W15" i="2"/>
  <c r="Y15" i="2" s="1"/>
  <c r="AO16" i="5"/>
  <c r="AP16" i="5"/>
  <c r="AQ16" i="5" s="1"/>
  <c r="AR16" i="5" s="1"/>
  <c r="AO24" i="5"/>
  <c r="AP24" i="5"/>
  <c r="AQ24" i="5"/>
  <c r="AR24" i="5" s="1"/>
  <c r="AO25" i="5"/>
  <c r="AP25" i="5"/>
  <c r="AQ25" i="5" s="1"/>
  <c r="AR25" i="5" s="1"/>
  <c r="AO28" i="5"/>
  <c r="AP28" i="5"/>
  <c r="AQ28" i="5"/>
  <c r="AR28" i="5" s="1"/>
  <c r="AO18" i="5"/>
  <c r="AP18" i="5"/>
  <c r="AQ18" i="5" s="1"/>
  <c r="AR18" i="5" s="1"/>
  <c r="AO19" i="5"/>
  <c r="AP19" i="5"/>
  <c r="AQ19" i="5"/>
  <c r="AR19" i="5" s="1"/>
  <c r="AO9" i="5"/>
  <c r="AP9" i="5"/>
  <c r="AQ9" i="5" s="1"/>
  <c r="AR9" i="5" s="1"/>
  <c r="AB16" i="5"/>
  <c r="AC16" i="5"/>
  <c r="AD16" i="5"/>
  <c r="AE16" i="5" s="1"/>
  <c r="AB35" i="5"/>
  <c r="AC35" i="5"/>
  <c r="AD35" i="5" s="1"/>
  <c r="AE35" i="5" s="1"/>
  <c r="AB36" i="5"/>
  <c r="AC36" i="5"/>
  <c r="AD36" i="5"/>
  <c r="AE36" i="5" s="1"/>
  <c r="AB14" i="5"/>
  <c r="AC14" i="5"/>
  <c r="AD14" i="5" s="1"/>
  <c r="AE14" i="5" s="1"/>
  <c r="AB19" i="5"/>
  <c r="AC19" i="5"/>
  <c r="AD19" i="5"/>
  <c r="AE19" i="5" s="1"/>
  <c r="AB21" i="5"/>
  <c r="AC21" i="5"/>
  <c r="AD21" i="5" s="1"/>
  <c r="AE21" i="5" s="1"/>
  <c r="AB23" i="5"/>
  <c r="AC23" i="5"/>
  <c r="AD23" i="5"/>
  <c r="AE23" i="5" s="1"/>
  <c r="AB25" i="5"/>
  <c r="AC25" i="5"/>
  <c r="AD25" i="5" s="1"/>
  <c r="AE25" i="5" s="1"/>
  <c r="AB27" i="5"/>
  <c r="AC27" i="5"/>
  <c r="AD27" i="5"/>
  <c r="AE27" i="5" s="1"/>
  <c r="AB29" i="5"/>
  <c r="AC29" i="5"/>
  <c r="AD29" i="5" s="1"/>
  <c r="AE29" i="5" s="1"/>
  <c r="AB31" i="5"/>
  <c r="AC31" i="5"/>
  <c r="AD31" i="5"/>
  <c r="AE31" i="5" s="1"/>
  <c r="AB32" i="5"/>
  <c r="AC32" i="5"/>
  <c r="AD32" i="5" s="1"/>
  <c r="AE32" i="5" s="1"/>
  <c r="AB37" i="5"/>
  <c r="AC37" i="5"/>
  <c r="AD37" i="5"/>
  <c r="AE37" i="5" s="1"/>
  <c r="L5" i="9"/>
  <c r="E23" i="6"/>
  <c r="I23" i="6" s="1"/>
  <c r="E24" i="6"/>
  <c r="F24" i="6" s="1"/>
  <c r="D6" i="8"/>
  <c r="W157" i="2"/>
  <c r="AB157" i="2" s="1"/>
  <c r="X118" i="2"/>
  <c r="W118" i="2"/>
  <c r="Y118" i="2" s="1"/>
  <c r="W117" i="2"/>
  <c r="Y117" i="2" s="1"/>
  <c r="X117" i="2"/>
  <c r="Z16" i="2"/>
  <c r="AA16" i="2" s="1"/>
  <c r="W16" i="2"/>
  <c r="Z17" i="2"/>
  <c r="AA17" i="2" s="1"/>
  <c r="W17" i="2"/>
  <c r="Z18" i="2"/>
  <c r="AA18" i="2" s="1"/>
  <c r="W18" i="2"/>
  <c r="Z19" i="2"/>
  <c r="AA19" i="2" s="1"/>
  <c r="W19" i="2"/>
  <c r="Z20" i="2"/>
  <c r="AA20" i="2" s="1"/>
  <c r="W20" i="2"/>
  <c r="Z21" i="2"/>
  <c r="AA21" i="2" s="1"/>
  <c r="W21" i="2"/>
  <c r="Z22" i="2"/>
  <c r="AA22" i="2" s="1"/>
  <c r="W22" i="2"/>
  <c r="Z23" i="2"/>
  <c r="AA23" i="2" s="1"/>
  <c r="W23" i="2"/>
  <c r="Z24" i="2"/>
  <c r="AA24" i="2" s="1"/>
  <c r="W24" i="2"/>
  <c r="Z25" i="2"/>
  <c r="AA25" i="2" s="1"/>
  <c r="W25" i="2"/>
  <c r="Z26" i="2"/>
  <c r="AA26" i="2" s="1"/>
  <c r="W26" i="2"/>
  <c r="Z27" i="2"/>
  <c r="AA27" i="2" s="1"/>
  <c r="W27" i="2"/>
  <c r="Z28" i="2"/>
  <c r="AA28" i="2" s="1"/>
  <c r="W28" i="2"/>
  <c r="Z29" i="2"/>
  <c r="AA29" i="2" s="1"/>
  <c r="W29" i="2"/>
  <c r="Z30" i="2"/>
  <c r="AA30" i="2" s="1"/>
  <c r="W30" i="2"/>
  <c r="Z31" i="2"/>
  <c r="AA31" i="2" s="1"/>
  <c r="W31" i="2"/>
  <c r="Z32" i="2"/>
  <c r="AA32" i="2" s="1"/>
  <c r="W32" i="2"/>
  <c r="Z33" i="2"/>
  <c r="AA33" i="2" s="1"/>
  <c r="W33" i="2"/>
  <c r="Z34" i="2"/>
  <c r="AA34" i="2" s="1"/>
  <c r="W34" i="2"/>
  <c r="Z35" i="2"/>
  <c r="AA35" i="2" s="1"/>
  <c r="W35" i="2"/>
  <c r="Z36" i="2"/>
  <c r="AA36" i="2" s="1"/>
  <c r="W36" i="2"/>
  <c r="Z37" i="2"/>
  <c r="AA37" i="2" s="1"/>
  <c r="W37" i="2"/>
  <c r="Z38" i="2"/>
  <c r="AA38" i="2" s="1"/>
  <c r="W38" i="2"/>
  <c r="Z39" i="2"/>
  <c r="AA39" i="2" s="1"/>
  <c r="W39" i="2"/>
  <c r="Z40" i="2"/>
  <c r="AA40" i="2" s="1"/>
  <c r="W40" i="2"/>
  <c r="Z41" i="2"/>
  <c r="AA41" i="2" s="1"/>
  <c r="W41" i="2"/>
  <c r="Z42" i="2"/>
  <c r="AA42" i="2" s="1"/>
  <c r="W42" i="2"/>
  <c r="Z43" i="2"/>
  <c r="AA43" i="2" s="1"/>
  <c r="W43" i="2"/>
  <c r="Z44" i="2"/>
  <c r="AA44" i="2" s="1"/>
  <c r="W44" i="2"/>
  <c r="Z45" i="2"/>
  <c r="AA45" i="2" s="1"/>
  <c r="W45" i="2"/>
  <c r="Z46" i="2"/>
  <c r="AA46" i="2" s="1"/>
  <c r="W46" i="2"/>
  <c r="Z47" i="2"/>
  <c r="AA47" i="2" s="1"/>
  <c r="W47" i="2"/>
  <c r="Z48" i="2"/>
  <c r="AA48" i="2" s="1"/>
  <c r="W48" i="2"/>
  <c r="Z49" i="2"/>
  <c r="AA49" i="2" s="1"/>
  <c r="W49" i="2"/>
  <c r="Z50" i="2"/>
  <c r="AA50" i="2" s="1"/>
  <c r="W50" i="2"/>
  <c r="Z51" i="2"/>
  <c r="AA51" i="2" s="1"/>
  <c r="W51" i="2"/>
  <c r="Z52" i="2"/>
  <c r="AA52" i="2" s="1"/>
  <c r="W52" i="2"/>
  <c r="Z53" i="2"/>
  <c r="AA53" i="2" s="1"/>
  <c r="W53" i="2"/>
  <c r="Z54" i="2"/>
  <c r="AA54" i="2" s="1"/>
  <c r="W54" i="2"/>
  <c r="Z55" i="2"/>
  <c r="AA55" i="2" s="1"/>
  <c r="W55" i="2"/>
  <c r="Z56" i="2"/>
  <c r="AA56" i="2" s="1"/>
  <c r="W56" i="2"/>
  <c r="Z57" i="2"/>
  <c r="AA57" i="2" s="1"/>
  <c r="W57" i="2"/>
  <c r="Z58" i="2"/>
  <c r="AA58" i="2" s="1"/>
  <c r="W58" i="2"/>
  <c r="Z59" i="2"/>
  <c r="AA59" i="2" s="1"/>
  <c r="W59" i="2"/>
  <c r="Z60" i="2"/>
  <c r="AA60" i="2" s="1"/>
  <c r="W60" i="2"/>
  <c r="Z61" i="2"/>
  <c r="AA61" i="2" s="1"/>
  <c r="W61" i="2"/>
  <c r="Z62" i="2"/>
  <c r="AA62" i="2" s="1"/>
  <c r="W62" i="2"/>
  <c r="Z63" i="2"/>
  <c r="AA63" i="2" s="1"/>
  <c r="W63" i="2"/>
  <c r="Z64" i="2"/>
  <c r="AA64" i="2" s="1"/>
  <c r="W64" i="2"/>
  <c r="Z65" i="2"/>
  <c r="AA65" i="2" s="1"/>
  <c r="W65" i="2"/>
  <c r="Z66" i="2"/>
  <c r="AA66" i="2" s="1"/>
  <c r="W66" i="2"/>
  <c r="Z67" i="2"/>
  <c r="AA67" i="2" s="1"/>
  <c r="W67" i="2"/>
  <c r="Z68" i="2"/>
  <c r="AA68" i="2" s="1"/>
  <c r="W68" i="2"/>
  <c r="Z69" i="2"/>
  <c r="AA69" i="2" s="1"/>
  <c r="W69" i="2"/>
  <c r="Z70" i="2"/>
  <c r="AA70" i="2" s="1"/>
  <c r="W70" i="2"/>
  <c r="Z71" i="2"/>
  <c r="AA71" i="2" s="1"/>
  <c r="W71" i="2"/>
  <c r="Z72" i="2"/>
  <c r="AA72" i="2" s="1"/>
  <c r="W72" i="2"/>
  <c r="Z73" i="2"/>
  <c r="AA73" i="2" s="1"/>
  <c r="W73" i="2"/>
  <c r="Z74" i="2"/>
  <c r="AA74" i="2" s="1"/>
  <c r="W74" i="2"/>
  <c r="Z75" i="2"/>
  <c r="AA75" i="2" s="1"/>
  <c r="W75" i="2"/>
  <c r="Z76" i="2"/>
  <c r="AA76" i="2" s="1"/>
  <c r="W76" i="2"/>
  <c r="Z77" i="2"/>
  <c r="AA77" i="2" s="1"/>
  <c r="W77" i="2"/>
  <c r="Z78" i="2"/>
  <c r="AA78" i="2" s="1"/>
  <c r="W78" i="2"/>
  <c r="X10" i="2"/>
  <c r="X11" i="2"/>
  <c r="X12" i="2"/>
  <c r="X13" i="2"/>
  <c r="X14" i="2"/>
  <c r="X15" i="2"/>
  <c r="X3" i="2"/>
  <c r="X4" i="2"/>
  <c r="X5" i="2"/>
  <c r="X6" i="2"/>
  <c r="X7" i="2"/>
  <c r="X8" i="2"/>
  <c r="X9" i="2"/>
  <c r="X2" i="2"/>
  <c r="W3" i="2"/>
  <c r="Y3" i="2" s="1"/>
  <c r="Z3" i="2" s="1"/>
  <c r="AA3" i="2" s="1"/>
  <c r="W4" i="2"/>
  <c r="Y4" i="2" s="1"/>
  <c r="Z4" i="2" s="1"/>
  <c r="AA4" i="2" s="1"/>
  <c r="W5" i="2"/>
  <c r="Y5" i="2" s="1"/>
  <c r="Z5" i="2" s="1"/>
  <c r="AA5" i="2" s="1"/>
  <c r="W6" i="2"/>
  <c r="Y6" i="2" s="1"/>
  <c r="Z6" i="2" s="1"/>
  <c r="AA6" i="2" s="1"/>
  <c r="W7" i="2"/>
  <c r="Y7" i="2" s="1"/>
  <c r="Z7" i="2" s="1"/>
  <c r="AA7" i="2" s="1"/>
  <c r="W8" i="2"/>
  <c r="Y8" i="2" s="1"/>
  <c r="Z8" i="2" s="1"/>
  <c r="AA8" i="2" s="1"/>
  <c r="W9" i="2"/>
  <c r="Y9" i="2" s="1"/>
  <c r="Z9" i="2" s="1"/>
  <c r="AA9" i="2" s="1"/>
  <c r="W10" i="2"/>
  <c r="Y10" i="2" s="1"/>
  <c r="W11" i="2"/>
  <c r="Y11" i="2" s="1"/>
  <c r="W12" i="2"/>
  <c r="Y12" i="2" s="1"/>
  <c r="W13" i="2"/>
  <c r="Y13" i="2" s="1"/>
  <c r="W2" i="2"/>
  <c r="Y2" i="2" s="1"/>
  <c r="Z2" i="2" s="1"/>
  <c r="AA2" i="2" s="1"/>
  <c r="AD179" i="2"/>
  <c r="AD178" i="2"/>
  <c r="AD177" i="2"/>
  <c r="AD176" i="2"/>
  <c r="AD175" i="2"/>
  <c r="AD174" i="2"/>
  <c r="AD173" i="2"/>
  <c r="AD172" i="2"/>
  <c r="AD171" i="2"/>
  <c r="AD170" i="2"/>
  <c r="AD169" i="2"/>
  <c r="AD168" i="2"/>
  <c r="AD167"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AD3" i="2"/>
  <c r="AD2" i="2"/>
  <c r="E25" i="6"/>
  <c r="E26" i="6"/>
  <c r="M26" i="6" s="1"/>
  <c r="T9" i="6"/>
  <c r="T10" i="6"/>
  <c r="T11" i="6"/>
  <c r="T12" i="6"/>
  <c r="T13" i="6"/>
  <c r="T14" i="6"/>
  <c r="T15" i="6"/>
  <c r="T16" i="6"/>
  <c r="T17" i="6"/>
  <c r="T18" i="6"/>
  <c r="T9" i="10"/>
  <c r="T10" i="10"/>
  <c r="T11" i="10"/>
  <c r="T12" i="10"/>
  <c r="T13" i="10"/>
  <c r="T14" i="10"/>
  <c r="T15" i="10"/>
  <c r="T16" i="10"/>
  <c r="T17" i="10"/>
  <c r="T18" i="10"/>
  <c r="T9" i="11"/>
  <c r="T10" i="11"/>
  <c r="T11" i="11"/>
  <c r="T12" i="11"/>
  <c r="T13" i="11"/>
  <c r="T14" i="11"/>
  <c r="T15" i="11"/>
  <c r="T16" i="11"/>
  <c r="T17" i="11"/>
  <c r="T18" i="11"/>
  <c r="T9" i="15"/>
  <c r="T10" i="15"/>
  <c r="T11" i="15"/>
  <c r="T12" i="15"/>
  <c r="T13" i="15"/>
  <c r="T14" i="15"/>
  <c r="T15" i="15"/>
  <c r="T16" i="15"/>
  <c r="T17" i="15"/>
  <c r="T18" i="15"/>
  <c r="T19" i="15"/>
  <c r="T9" i="18"/>
  <c r="T10" i="18"/>
  <c r="T11" i="18"/>
  <c r="T12" i="18"/>
  <c r="T13" i="18"/>
  <c r="T14" i="18"/>
  <c r="T15" i="18"/>
  <c r="T16" i="18"/>
  <c r="T17" i="18"/>
  <c r="T18" i="18"/>
  <c r="T9" i="19"/>
  <c r="T19" i="19" s="1"/>
  <c r="T10" i="19"/>
  <c r="T11" i="19"/>
  <c r="T12" i="19"/>
  <c r="T13" i="19"/>
  <c r="T14" i="19"/>
  <c r="T15" i="19"/>
  <c r="T16" i="19"/>
  <c r="T17" i="19"/>
  <c r="T18" i="19"/>
  <c r="T9" i="20"/>
  <c r="T10" i="20"/>
  <c r="T11" i="20"/>
  <c r="T12" i="20"/>
  <c r="T13" i="20"/>
  <c r="T14" i="20"/>
  <c r="T15" i="20"/>
  <c r="T16" i="20"/>
  <c r="T17" i="20"/>
  <c r="T18" i="20"/>
  <c r="T9" i="21"/>
  <c r="T10" i="21"/>
  <c r="T11" i="21"/>
  <c r="T12" i="21"/>
  <c r="T13" i="21"/>
  <c r="T14" i="21"/>
  <c r="T15" i="21"/>
  <c r="T16" i="21"/>
  <c r="T17" i="21"/>
  <c r="T18" i="21"/>
  <c r="T9" i="22"/>
  <c r="T10" i="22"/>
  <c r="T11" i="22"/>
  <c r="T12" i="22"/>
  <c r="T13" i="22"/>
  <c r="T14" i="22"/>
  <c r="T15" i="22"/>
  <c r="T16" i="22"/>
  <c r="T17" i="22"/>
  <c r="T18" i="22"/>
  <c r="T19" i="22"/>
  <c r="T9" i="25"/>
  <c r="T19" i="25" s="1"/>
  <c r="T10" i="25"/>
  <c r="T11" i="25"/>
  <c r="T12" i="25"/>
  <c r="T13" i="25"/>
  <c r="T14" i="25"/>
  <c r="T15" i="25"/>
  <c r="T16" i="25"/>
  <c r="T17" i="25"/>
  <c r="T18" i="25"/>
  <c r="T9" i="23"/>
  <c r="T10" i="23"/>
  <c r="T11" i="23"/>
  <c r="T12" i="23"/>
  <c r="T13" i="23"/>
  <c r="T14" i="23"/>
  <c r="T15" i="23"/>
  <c r="T16" i="23"/>
  <c r="T17" i="23"/>
  <c r="T18" i="23"/>
  <c r="T9" i="24"/>
  <c r="T10" i="24"/>
  <c r="T11" i="24"/>
  <c r="T12" i="24"/>
  <c r="T13" i="24"/>
  <c r="T14" i="24"/>
  <c r="T15" i="24"/>
  <c r="T16" i="24"/>
  <c r="T17" i="24"/>
  <c r="T18" i="24"/>
  <c r="T19" i="24"/>
  <c r="T9" i="33"/>
  <c r="T10" i="33"/>
  <c r="T11" i="33"/>
  <c r="T12" i="33"/>
  <c r="T13" i="33"/>
  <c r="T14" i="33"/>
  <c r="T15" i="33"/>
  <c r="T16" i="33"/>
  <c r="T17" i="33"/>
  <c r="T18" i="33"/>
  <c r="T9" i="32"/>
  <c r="T10" i="32"/>
  <c r="T11" i="32"/>
  <c r="T12" i="32"/>
  <c r="T13" i="32"/>
  <c r="T14" i="32"/>
  <c r="T15" i="32"/>
  <c r="T16" i="32"/>
  <c r="T17" i="32"/>
  <c r="T18" i="32"/>
  <c r="T19" i="32"/>
  <c r="T9" i="31"/>
  <c r="T10" i="31"/>
  <c r="T11" i="31"/>
  <c r="T12" i="31"/>
  <c r="T13" i="31"/>
  <c r="T14" i="31"/>
  <c r="T15" i="31"/>
  <c r="T16" i="31"/>
  <c r="T17" i="31"/>
  <c r="T18" i="31"/>
  <c r="T9" i="30"/>
  <c r="T19" i="30" s="1"/>
  <c r="T10" i="30"/>
  <c r="T11" i="30"/>
  <c r="T12" i="30"/>
  <c r="T13" i="30"/>
  <c r="T14" i="30"/>
  <c r="T15" i="30"/>
  <c r="T16" i="30"/>
  <c r="T17" i="30"/>
  <c r="T18" i="30"/>
  <c r="T9" i="29"/>
  <c r="T10" i="29"/>
  <c r="T11" i="29"/>
  <c r="T12" i="29"/>
  <c r="T13" i="29"/>
  <c r="T14" i="29"/>
  <c r="T15" i="29"/>
  <c r="T16" i="29"/>
  <c r="T17" i="29"/>
  <c r="T18" i="29"/>
  <c r="T9" i="28"/>
  <c r="T19" i="28" s="1"/>
  <c r="T10" i="28"/>
  <c r="T11" i="28"/>
  <c r="T12" i="28"/>
  <c r="T13" i="28"/>
  <c r="T14" i="28"/>
  <c r="T15" i="28"/>
  <c r="T16" i="28"/>
  <c r="T17" i="28"/>
  <c r="T18" i="28"/>
  <c r="T9" i="27"/>
  <c r="T10" i="27"/>
  <c r="T11" i="27"/>
  <c r="T12" i="27"/>
  <c r="T13" i="27"/>
  <c r="T14" i="27"/>
  <c r="T15" i="27"/>
  <c r="T16" i="27"/>
  <c r="T17" i="27"/>
  <c r="T18" i="27"/>
  <c r="T9" i="26"/>
  <c r="T10" i="26"/>
  <c r="T11" i="26"/>
  <c r="T12" i="26"/>
  <c r="T13" i="26"/>
  <c r="T14" i="26"/>
  <c r="T15" i="26"/>
  <c r="T16" i="26"/>
  <c r="T17" i="26"/>
  <c r="T18" i="26"/>
  <c r="T19" i="26"/>
  <c r="T9" i="34"/>
  <c r="T10" i="34"/>
  <c r="T11" i="34"/>
  <c r="T12" i="34"/>
  <c r="T13" i="34"/>
  <c r="T14" i="34"/>
  <c r="T15" i="34"/>
  <c r="T16" i="34"/>
  <c r="T17" i="34"/>
  <c r="T18" i="34"/>
  <c r="T9" i="35"/>
  <c r="T10" i="35"/>
  <c r="T11" i="35"/>
  <c r="T12" i="35"/>
  <c r="T13" i="35"/>
  <c r="T14" i="35"/>
  <c r="T15" i="35"/>
  <c r="T16" i="35"/>
  <c r="T17" i="35"/>
  <c r="T18" i="35"/>
  <c r="T19" i="35"/>
  <c r="F19" i="6"/>
  <c r="C5" i="14"/>
  <c r="G19" i="6"/>
  <c r="D5" i="14"/>
  <c r="H19" i="6"/>
  <c r="E5" i="14"/>
  <c r="I19" i="6"/>
  <c r="F5" i="14"/>
  <c r="J19" i="6"/>
  <c r="G5" i="14"/>
  <c r="K19" i="6"/>
  <c r="H5" i="14"/>
  <c r="L19" i="6"/>
  <c r="I5" i="14"/>
  <c r="M19" i="6"/>
  <c r="J5" i="14"/>
  <c r="N19" i="6"/>
  <c r="K5" i="14"/>
  <c r="O19" i="6"/>
  <c r="L5" i="14"/>
  <c r="P19" i="6"/>
  <c r="M5" i="14"/>
  <c r="Q19" i="6"/>
  <c r="N5" i="14"/>
  <c r="Q19" i="10"/>
  <c r="N6" i="14"/>
  <c r="Q19" i="11"/>
  <c r="N7" i="14"/>
  <c r="Q19" i="15"/>
  <c r="N8" i="14"/>
  <c r="Q19" i="18"/>
  <c r="N9" i="14"/>
  <c r="Q19" i="19"/>
  <c r="N10" i="14"/>
  <c r="Q19" i="20"/>
  <c r="N11" i="14"/>
  <c r="Q19" i="21"/>
  <c r="N12" i="14"/>
  <c r="Q19" i="22"/>
  <c r="N13" i="14"/>
  <c r="Q19" i="25"/>
  <c r="N14" i="14"/>
  <c r="Q19" i="23"/>
  <c r="N15" i="14"/>
  <c r="Q19" i="24"/>
  <c r="N16" i="14"/>
  <c r="Q19" i="33"/>
  <c r="N17" i="14"/>
  <c r="Q19" i="32"/>
  <c r="N18" i="14"/>
  <c r="Q19" i="31"/>
  <c r="N19" i="14"/>
  <c r="Q19" i="30"/>
  <c r="N20" i="14"/>
  <c r="Q19" i="29"/>
  <c r="N21" i="14"/>
  <c r="Q19" i="28"/>
  <c r="N22" i="14"/>
  <c r="Q19" i="27"/>
  <c r="N23" i="14"/>
  <c r="Q19" i="26"/>
  <c r="N24" i="14"/>
  <c r="Q19" i="34"/>
  <c r="N25" i="14"/>
  <c r="Q19" i="35"/>
  <c r="N26" i="14"/>
  <c r="R19" i="6"/>
  <c r="O5" i="14" s="1"/>
  <c r="S19" i="6"/>
  <c r="P5" i="14" s="1"/>
  <c r="S19" i="10"/>
  <c r="P6" i="14" s="1"/>
  <c r="S19" i="11"/>
  <c r="P7" i="14" s="1"/>
  <c r="S19" i="15"/>
  <c r="P8" i="14" s="1"/>
  <c r="Q8" i="14" s="1"/>
  <c r="S19" i="18"/>
  <c r="P9" i="14" s="1"/>
  <c r="S19" i="19"/>
  <c r="P10" i="14" s="1"/>
  <c r="S19" i="20"/>
  <c r="P11" i="14" s="1"/>
  <c r="S19" i="21"/>
  <c r="P12" i="14" s="1"/>
  <c r="S19" i="22"/>
  <c r="P13" i="14" s="1"/>
  <c r="S19" i="25"/>
  <c r="P14" i="14" s="1"/>
  <c r="S19" i="23"/>
  <c r="P15" i="14" s="1"/>
  <c r="S19" i="24"/>
  <c r="P16" i="14" s="1"/>
  <c r="S19" i="33"/>
  <c r="P17" i="14" s="1"/>
  <c r="S19" i="32"/>
  <c r="P18" i="14" s="1"/>
  <c r="S19" i="31"/>
  <c r="P19" i="14" s="1"/>
  <c r="S19" i="30"/>
  <c r="P20" i="14" s="1"/>
  <c r="Q20" i="14" s="1"/>
  <c r="S19" i="29"/>
  <c r="P21" i="14" s="1"/>
  <c r="S19" i="28"/>
  <c r="P22" i="14" s="1"/>
  <c r="S19" i="27"/>
  <c r="P23" i="14"/>
  <c r="S19" i="26"/>
  <c r="P24" i="14" s="1"/>
  <c r="S19" i="34"/>
  <c r="P25" i="14" s="1"/>
  <c r="S19" i="35"/>
  <c r="P26" i="14" s="1"/>
  <c r="F19" i="10"/>
  <c r="C6" i="14" s="1"/>
  <c r="G19" i="10"/>
  <c r="D6" i="14"/>
  <c r="H19" i="10"/>
  <c r="E6" i="14" s="1"/>
  <c r="I19" i="10"/>
  <c r="F6" i="14"/>
  <c r="J19" i="10"/>
  <c r="G6" i="14" s="1"/>
  <c r="K19" i="10"/>
  <c r="H6" i="14"/>
  <c r="L19" i="10"/>
  <c r="I6" i="14" s="1"/>
  <c r="M19" i="10"/>
  <c r="J6" i="14"/>
  <c r="N19" i="10"/>
  <c r="K6" i="14" s="1"/>
  <c r="K27" i="14" s="1"/>
  <c r="O19" i="10"/>
  <c r="L6" i="14"/>
  <c r="P19" i="10"/>
  <c r="M6" i="14" s="1"/>
  <c r="R19" i="10"/>
  <c r="O6" i="14"/>
  <c r="F19" i="11"/>
  <c r="C7" i="14" s="1"/>
  <c r="G19" i="11"/>
  <c r="D7" i="14" s="1"/>
  <c r="H19" i="11"/>
  <c r="E7" i="14" s="1"/>
  <c r="I19" i="11"/>
  <c r="F7" i="14"/>
  <c r="J19" i="11"/>
  <c r="G7" i="14" s="1"/>
  <c r="K19" i="11"/>
  <c r="H7" i="14" s="1"/>
  <c r="L19" i="11"/>
  <c r="I7" i="14" s="1"/>
  <c r="M19" i="11"/>
  <c r="J7" i="14"/>
  <c r="N19" i="11"/>
  <c r="K7" i="14" s="1"/>
  <c r="O19" i="11"/>
  <c r="L7" i="14" s="1"/>
  <c r="P19" i="11"/>
  <c r="M7" i="14" s="1"/>
  <c r="R19" i="11"/>
  <c r="O7" i="14"/>
  <c r="F19" i="15"/>
  <c r="C8" i="14"/>
  <c r="G19" i="15"/>
  <c r="D8" i="14" s="1"/>
  <c r="H19" i="15"/>
  <c r="E8" i="14"/>
  <c r="I19" i="15"/>
  <c r="F8" i="14" s="1"/>
  <c r="J19" i="15"/>
  <c r="G8" i="14"/>
  <c r="K19" i="15"/>
  <c r="H8" i="14" s="1"/>
  <c r="L19" i="15"/>
  <c r="I8" i="14"/>
  <c r="M19" i="15"/>
  <c r="J8" i="14" s="1"/>
  <c r="N19" i="15"/>
  <c r="K8" i="14"/>
  <c r="O19" i="15"/>
  <c r="L8" i="14" s="1"/>
  <c r="P19" i="15"/>
  <c r="M8" i="14"/>
  <c r="P19" i="18"/>
  <c r="M9" i="14" s="1"/>
  <c r="P19" i="19"/>
  <c r="M10" i="14"/>
  <c r="P19" i="20"/>
  <c r="M11" i="14" s="1"/>
  <c r="P19" i="21"/>
  <c r="M12" i="14"/>
  <c r="P19" i="22"/>
  <c r="M13" i="14" s="1"/>
  <c r="P19" i="25"/>
  <c r="M14" i="14"/>
  <c r="P19" i="23"/>
  <c r="M15" i="14" s="1"/>
  <c r="P19" i="24"/>
  <c r="M16" i="14"/>
  <c r="P19" i="33"/>
  <c r="M17" i="14" s="1"/>
  <c r="P19" i="32"/>
  <c r="M18" i="14"/>
  <c r="P19" i="31"/>
  <c r="M19" i="14" s="1"/>
  <c r="P19" i="30"/>
  <c r="M20" i="14"/>
  <c r="P19" i="29"/>
  <c r="M21" i="14" s="1"/>
  <c r="P19" i="28"/>
  <c r="M22" i="14"/>
  <c r="P19" i="27"/>
  <c r="M23" i="14" s="1"/>
  <c r="P19" i="26"/>
  <c r="M24" i="14"/>
  <c r="P19" i="34"/>
  <c r="M25" i="14" s="1"/>
  <c r="P19" i="35"/>
  <c r="M26" i="14"/>
  <c r="R19" i="15"/>
  <c r="O8" i="14" s="1"/>
  <c r="R19" i="18"/>
  <c r="O9" i="14" s="1"/>
  <c r="R19" i="19"/>
  <c r="O10" i="14" s="1"/>
  <c r="R19" i="20"/>
  <c r="O11" i="14"/>
  <c r="R19" i="21"/>
  <c r="O12" i="14" s="1"/>
  <c r="R19" i="22"/>
  <c r="O13" i="14" s="1"/>
  <c r="R19" i="25"/>
  <c r="O14" i="14" s="1"/>
  <c r="R19" i="23"/>
  <c r="O15" i="14"/>
  <c r="R19" i="24"/>
  <c r="O16" i="14" s="1"/>
  <c r="R19" i="33"/>
  <c r="O17" i="14" s="1"/>
  <c r="R19" i="32"/>
  <c r="O18" i="14" s="1"/>
  <c r="R19" i="31"/>
  <c r="O19" i="14"/>
  <c r="R19" i="30"/>
  <c r="O20" i="14" s="1"/>
  <c r="R19" i="29"/>
  <c r="O21" i="14" s="1"/>
  <c r="R19" i="28"/>
  <c r="O22" i="14" s="1"/>
  <c r="R19" i="27"/>
  <c r="O23" i="14"/>
  <c r="R19" i="26"/>
  <c r="O24" i="14" s="1"/>
  <c r="R19" i="34"/>
  <c r="O25" i="14" s="1"/>
  <c r="R19" i="35"/>
  <c r="O26" i="14" s="1"/>
  <c r="F19" i="18"/>
  <c r="C9" i="14" s="1"/>
  <c r="G19" i="18"/>
  <c r="D9" i="14"/>
  <c r="H19" i="18"/>
  <c r="E9" i="14" s="1"/>
  <c r="I19" i="18"/>
  <c r="F9" i="14"/>
  <c r="J19" i="18"/>
  <c r="G9" i="14" s="1"/>
  <c r="Q9" i="14" s="1"/>
  <c r="K19" i="18"/>
  <c r="H9" i="14"/>
  <c r="L19" i="18"/>
  <c r="I9" i="14" s="1"/>
  <c r="M19" i="18"/>
  <c r="J9" i="14"/>
  <c r="N19" i="18"/>
  <c r="K9" i="14" s="1"/>
  <c r="O19" i="18"/>
  <c r="L9" i="14"/>
  <c r="F19" i="19"/>
  <c r="C10" i="14" s="1"/>
  <c r="G19" i="19"/>
  <c r="D10" i="14" s="1"/>
  <c r="Q10" i="14" s="1"/>
  <c r="H19" i="19"/>
  <c r="E10" i="14" s="1"/>
  <c r="I19" i="19"/>
  <c r="F10" i="14"/>
  <c r="J19" i="19"/>
  <c r="G10" i="14" s="1"/>
  <c r="K19" i="19"/>
  <c r="H10" i="14" s="1"/>
  <c r="L19" i="19"/>
  <c r="I10" i="14" s="1"/>
  <c r="M19" i="19"/>
  <c r="J10" i="14"/>
  <c r="N19" i="19"/>
  <c r="K10" i="14" s="1"/>
  <c r="O19" i="19"/>
  <c r="L10" i="14" s="1"/>
  <c r="F19" i="20"/>
  <c r="C11" i="14"/>
  <c r="G19" i="20"/>
  <c r="D11" i="14"/>
  <c r="H19" i="20"/>
  <c r="E11" i="14"/>
  <c r="I19" i="20"/>
  <c r="F11" i="14"/>
  <c r="J19" i="20"/>
  <c r="G11" i="14"/>
  <c r="G27" i="14" s="1"/>
  <c r="K19" i="20"/>
  <c r="H11" i="14"/>
  <c r="L19" i="20"/>
  <c r="I11" i="14"/>
  <c r="I27" i="14" s="1"/>
  <c r="M19" i="20"/>
  <c r="J11" i="14"/>
  <c r="N19" i="20"/>
  <c r="K11" i="14"/>
  <c r="O19" i="20"/>
  <c r="L11" i="14"/>
  <c r="F19" i="21"/>
  <c r="C12" i="14"/>
  <c r="G19" i="21"/>
  <c r="D12" i="14" s="1"/>
  <c r="H19" i="21"/>
  <c r="E12" i="14" s="1"/>
  <c r="I19" i="21"/>
  <c r="F12" i="14" s="1"/>
  <c r="J19" i="21"/>
  <c r="G12" i="14"/>
  <c r="K19" i="21"/>
  <c r="H12" i="14" s="1"/>
  <c r="L19" i="21"/>
  <c r="I12" i="14" s="1"/>
  <c r="M19" i="21"/>
  <c r="J12" i="14" s="1"/>
  <c r="N19" i="21"/>
  <c r="K12" i="14"/>
  <c r="O19" i="21"/>
  <c r="L12" i="14" s="1"/>
  <c r="Q12" i="14"/>
  <c r="F19" i="22"/>
  <c r="C13" i="14"/>
  <c r="G19" i="22"/>
  <c r="D13" i="14"/>
  <c r="D27" i="14" s="1"/>
  <c r="H19" i="22"/>
  <c r="E13" i="14"/>
  <c r="I19" i="22"/>
  <c r="F13" i="14"/>
  <c r="F27" i="14" s="1"/>
  <c r="J19" i="22"/>
  <c r="G13" i="14"/>
  <c r="K19" i="22"/>
  <c r="H13" i="14"/>
  <c r="H27" i="14" s="1"/>
  <c r="L19" i="22"/>
  <c r="I13" i="14"/>
  <c r="M19" i="22"/>
  <c r="J13" i="14"/>
  <c r="N19" i="22"/>
  <c r="K13" i="14"/>
  <c r="O19" i="22"/>
  <c r="L13" i="14"/>
  <c r="L27" i="14" s="1"/>
  <c r="F19" i="25"/>
  <c r="C14" i="14" s="1"/>
  <c r="G19" i="25"/>
  <c r="D14" i="14"/>
  <c r="H19" i="25"/>
  <c r="E14" i="14" s="1"/>
  <c r="I19" i="25"/>
  <c r="F14" i="14" s="1"/>
  <c r="J19" i="25"/>
  <c r="G14" i="14" s="1"/>
  <c r="K19" i="25"/>
  <c r="H14" i="14"/>
  <c r="L19" i="25"/>
  <c r="I14" i="14" s="1"/>
  <c r="M19" i="25"/>
  <c r="J14" i="14" s="1"/>
  <c r="N19" i="25"/>
  <c r="K14" i="14" s="1"/>
  <c r="O19" i="25"/>
  <c r="L14" i="14"/>
  <c r="F19" i="23"/>
  <c r="C15" i="14"/>
  <c r="G19" i="23"/>
  <c r="D15" i="14" s="1"/>
  <c r="H19" i="23"/>
  <c r="E15" i="14"/>
  <c r="I19" i="23"/>
  <c r="F15" i="14" s="1"/>
  <c r="J19" i="23"/>
  <c r="G15" i="14"/>
  <c r="K19" i="23"/>
  <c r="H15" i="14" s="1"/>
  <c r="L19" i="23"/>
  <c r="I15" i="14"/>
  <c r="M19" i="23"/>
  <c r="J15" i="14" s="1"/>
  <c r="N19" i="23"/>
  <c r="K15" i="14"/>
  <c r="O19" i="23"/>
  <c r="L15" i="14" s="1"/>
  <c r="F19" i="24"/>
  <c r="C16" i="14" s="1"/>
  <c r="G19" i="24"/>
  <c r="D16" i="14" s="1"/>
  <c r="H19" i="24"/>
  <c r="E16" i="14"/>
  <c r="I19" i="24"/>
  <c r="F16" i="14" s="1"/>
  <c r="J19" i="24"/>
  <c r="G16" i="14" s="1"/>
  <c r="K19" i="24"/>
  <c r="H16" i="14" s="1"/>
  <c r="L19" i="24"/>
  <c r="I16" i="14"/>
  <c r="M19" i="24"/>
  <c r="J16" i="14" s="1"/>
  <c r="N19" i="24"/>
  <c r="K16" i="14" s="1"/>
  <c r="O19" i="24"/>
  <c r="L16" i="14" s="1"/>
  <c r="F19" i="33"/>
  <c r="C17" i="14" s="1"/>
  <c r="G19" i="33"/>
  <c r="D17" i="14"/>
  <c r="H19" i="33"/>
  <c r="E17" i="14" s="1"/>
  <c r="I19" i="33"/>
  <c r="F17" i="14"/>
  <c r="J19" i="33"/>
  <c r="G17" i="14" s="1"/>
  <c r="K19" i="33"/>
  <c r="H17" i="14"/>
  <c r="L19" i="33"/>
  <c r="I17" i="14" s="1"/>
  <c r="M19" i="33"/>
  <c r="J17" i="14"/>
  <c r="N19" i="33"/>
  <c r="K17" i="14" s="1"/>
  <c r="O19" i="33"/>
  <c r="L17" i="14"/>
  <c r="Q17" i="14"/>
  <c r="F19" i="32"/>
  <c r="C18" i="14" s="1"/>
  <c r="G19" i="32"/>
  <c r="D18" i="14" s="1"/>
  <c r="H19" i="32"/>
  <c r="E18" i="14" s="1"/>
  <c r="I19" i="32"/>
  <c r="F18" i="14"/>
  <c r="J19" i="32"/>
  <c r="G18" i="14" s="1"/>
  <c r="K19" i="32"/>
  <c r="H18" i="14" s="1"/>
  <c r="L19" i="32"/>
  <c r="I18" i="14" s="1"/>
  <c r="M19" i="32"/>
  <c r="J18" i="14"/>
  <c r="N19" i="32"/>
  <c r="K18" i="14" s="1"/>
  <c r="O19" i="32"/>
  <c r="L18" i="14" s="1"/>
  <c r="F19" i="31"/>
  <c r="C19" i="14"/>
  <c r="G19" i="31"/>
  <c r="D19" i="14"/>
  <c r="H19" i="31"/>
  <c r="E19" i="14"/>
  <c r="I19" i="31"/>
  <c r="F19" i="14"/>
  <c r="J19" i="31"/>
  <c r="G19" i="14"/>
  <c r="K19" i="31"/>
  <c r="H19" i="14"/>
  <c r="L19" i="31"/>
  <c r="I19" i="14"/>
  <c r="M19" i="31"/>
  <c r="J19" i="14"/>
  <c r="N19" i="31"/>
  <c r="K19" i="14"/>
  <c r="O19" i="31"/>
  <c r="L19" i="14"/>
  <c r="F19" i="30"/>
  <c r="C20" i="14" s="1"/>
  <c r="G19" i="30"/>
  <c r="D20" i="14" s="1"/>
  <c r="H19" i="30"/>
  <c r="E20" i="14" s="1"/>
  <c r="I19" i="30"/>
  <c r="F20" i="14" s="1"/>
  <c r="J19" i="30"/>
  <c r="G20" i="14" s="1"/>
  <c r="K19" i="30"/>
  <c r="H20" i="14" s="1"/>
  <c r="L19" i="30"/>
  <c r="I20" i="14" s="1"/>
  <c r="M19" i="30"/>
  <c r="J20" i="14" s="1"/>
  <c r="N19" i="30"/>
  <c r="K20" i="14" s="1"/>
  <c r="O19" i="30"/>
  <c r="L20" i="14" s="1"/>
  <c r="F19" i="29"/>
  <c r="C21" i="14"/>
  <c r="G19" i="29"/>
  <c r="D21" i="14"/>
  <c r="H19" i="29"/>
  <c r="E21" i="14"/>
  <c r="I19" i="29"/>
  <c r="F21" i="14"/>
  <c r="J19" i="29"/>
  <c r="G21" i="14"/>
  <c r="K19" i="29"/>
  <c r="H21" i="14"/>
  <c r="L19" i="29"/>
  <c r="I21" i="14"/>
  <c r="M19" i="29"/>
  <c r="J21" i="14"/>
  <c r="N19" i="29"/>
  <c r="K21" i="14"/>
  <c r="O19" i="29"/>
  <c r="L21" i="14"/>
  <c r="F19" i="28"/>
  <c r="C22" i="14" s="1"/>
  <c r="Q22" i="14" s="1"/>
  <c r="G19" i="28"/>
  <c r="D22" i="14" s="1"/>
  <c r="H19" i="28"/>
  <c r="E22" i="14" s="1"/>
  <c r="I19" i="28"/>
  <c r="F22" i="14" s="1"/>
  <c r="J19" i="28"/>
  <c r="G22" i="14" s="1"/>
  <c r="K19" i="28"/>
  <c r="H22" i="14" s="1"/>
  <c r="L19" i="28"/>
  <c r="I22" i="14" s="1"/>
  <c r="M19" i="28"/>
  <c r="J22" i="14" s="1"/>
  <c r="N19" i="28"/>
  <c r="K22" i="14" s="1"/>
  <c r="O19" i="28"/>
  <c r="L22" i="14" s="1"/>
  <c r="F19" i="27"/>
  <c r="C23" i="14"/>
  <c r="G19" i="27"/>
  <c r="D23" i="14"/>
  <c r="H19" i="27"/>
  <c r="E23" i="14"/>
  <c r="I19" i="27"/>
  <c r="F23" i="14"/>
  <c r="J19" i="27"/>
  <c r="G23" i="14"/>
  <c r="K19" i="27"/>
  <c r="H23" i="14"/>
  <c r="L19" i="27"/>
  <c r="I23" i="14"/>
  <c r="M19" i="27"/>
  <c r="J23" i="14"/>
  <c r="N19" i="27"/>
  <c r="K23" i="14"/>
  <c r="O19" i="27"/>
  <c r="L23" i="14"/>
  <c r="F19" i="26"/>
  <c r="C24" i="14" s="1"/>
  <c r="G19" i="26"/>
  <c r="D24" i="14" s="1"/>
  <c r="H19" i="26"/>
  <c r="E24" i="14" s="1"/>
  <c r="I19" i="26"/>
  <c r="F24" i="14" s="1"/>
  <c r="J19" i="26"/>
  <c r="G24" i="14" s="1"/>
  <c r="K19" i="26"/>
  <c r="H24" i="14" s="1"/>
  <c r="L19" i="26"/>
  <c r="I24" i="14" s="1"/>
  <c r="M19" i="26"/>
  <c r="J24" i="14" s="1"/>
  <c r="N19" i="26"/>
  <c r="K24" i="14" s="1"/>
  <c r="O19" i="26"/>
  <c r="L24" i="14" s="1"/>
  <c r="F19" i="34"/>
  <c r="C25" i="14"/>
  <c r="G19" i="34"/>
  <c r="D25" i="14"/>
  <c r="H19" i="34"/>
  <c r="E25" i="14"/>
  <c r="I19" i="34"/>
  <c r="F25" i="14"/>
  <c r="J19" i="34"/>
  <c r="G25" i="14"/>
  <c r="K19" i="34"/>
  <c r="H25" i="14"/>
  <c r="L19" i="34"/>
  <c r="I25" i="14"/>
  <c r="M19" i="34"/>
  <c r="J25" i="14"/>
  <c r="N19" i="34"/>
  <c r="K25" i="14"/>
  <c r="O19" i="34"/>
  <c r="L25" i="14"/>
  <c r="F19" i="35"/>
  <c r="C26" i="14" s="1"/>
  <c r="G19" i="35"/>
  <c r="D26" i="14" s="1"/>
  <c r="H19" i="35"/>
  <c r="E26" i="14" s="1"/>
  <c r="I19" i="35"/>
  <c r="F26" i="14" s="1"/>
  <c r="J19" i="35"/>
  <c r="G26" i="14" s="1"/>
  <c r="K19" i="35"/>
  <c r="H26" i="14" s="1"/>
  <c r="L19" i="35"/>
  <c r="I26" i="14" s="1"/>
  <c r="M19" i="35"/>
  <c r="J26" i="14" s="1"/>
  <c r="N19" i="35"/>
  <c r="K26" i="14" s="1"/>
  <c r="O19" i="35"/>
  <c r="L26" i="14" s="1"/>
  <c r="B26" i="14"/>
  <c r="B25" i="14"/>
  <c r="B24" i="14"/>
  <c r="B23" i="14"/>
  <c r="B22" i="14"/>
  <c r="B21" i="14"/>
  <c r="B20" i="14"/>
  <c r="B19" i="14"/>
  <c r="B18" i="14"/>
  <c r="B17" i="14"/>
  <c r="L26" i="9"/>
  <c r="H26" i="9"/>
  <c r="G26" i="9"/>
  <c r="F26" i="9"/>
  <c r="E45" i="35"/>
  <c r="E51" i="35" s="1"/>
  <c r="E26" i="9"/>
  <c r="E23" i="35"/>
  <c r="G23" i="35" s="1"/>
  <c r="F23" i="35"/>
  <c r="H23" i="35"/>
  <c r="I23" i="35"/>
  <c r="J23" i="35"/>
  <c r="L23" i="35"/>
  <c r="M23" i="35"/>
  <c r="N23" i="35"/>
  <c r="P23" i="35"/>
  <c r="Q23" i="35"/>
  <c r="R23" i="35"/>
  <c r="E24" i="35"/>
  <c r="G24" i="35" s="1"/>
  <c r="F24" i="35"/>
  <c r="H24" i="35"/>
  <c r="I24" i="35"/>
  <c r="J24" i="35"/>
  <c r="L24" i="35"/>
  <c r="M24" i="35"/>
  <c r="N24" i="35"/>
  <c r="P24" i="35"/>
  <c r="Q24" i="35"/>
  <c r="R24" i="35"/>
  <c r="E25" i="35"/>
  <c r="G25" i="35" s="1"/>
  <c r="F25" i="35"/>
  <c r="H25" i="35"/>
  <c r="I25" i="35"/>
  <c r="J25" i="35"/>
  <c r="L25" i="35"/>
  <c r="M25" i="35"/>
  <c r="N25" i="35"/>
  <c r="P25" i="35"/>
  <c r="Q25" i="35"/>
  <c r="R25" i="35"/>
  <c r="E26" i="35"/>
  <c r="G26" i="35" s="1"/>
  <c r="F26" i="35"/>
  <c r="H26" i="35"/>
  <c r="I26" i="35"/>
  <c r="J26" i="35"/>
  <c r="L26" i="35"/>
  <c r="M26" i="35"/>
  <c r="N26" i="35"/>
  <c r="P26" i="35"/>
  <c r="Q26" i="35"/>
  <c r="R26" i="35"/>
  <c r="E27" i="35"/>
  <c r="G27" i="35" s="1"/>
  <c r="H27" i="35"/>
  <c r="E28" i="35"/>
  <c r="H28" i="35"/>
  <c r="T28" i="35" s="1"/>
  <c r="E29" i="35"/>
  <c r="H29" i="35"/>
  <c r="E30" i="35"/>
  <c r="H30" i="35"/>
  <c r="E31" i="35"/>
  <c r="G31" i="35" s="1"/>
  <c r="H31" i="35"/>
  <c r="E32" i="35"/>
  <c r="H32" i="35"/>
  <c r="F27" i="35"/>
  <c r="G28" i="35"/>
  <c r="G29" i="35"/>
  <c r="G30" i="35"/>
  <c r="G32" i="35"/>
  <c r="I27" i="35"/>
  <c r="K27" i="35"/>
  <c r="K28" i="35"/>
  <c r="K29" i="35"/>
  <c r="K30" i="35"/>
  <c r="K31" i="35"/>
  <c r="K32" i="35"/>
  <c r="L28" i="35"/>
  <c r="L29" i="35"/>
  <c r="L30" i="35"/>
  <c r="L32" i="35"/>
  <c r="M27" i="35"/>
  <c r="N28" i="35"/>
  <c r="N29" i="35"/>
  <c r="N30" i="35"/>
  <c r="N32" i="35"/>
  <c r="O27" i="35"/>
  <c r="O28" i="35"/>
  <c r="O29" i="35"/>
  <c r="O30" i="35"/>
  <c r="O31" i="35"/>
  <c r="O32" i="35"/>
  <c r="P27" i="35"/>
  <c r="Q27" i="35"/>
  <c r="S27" i="35"/>
  <c r="S28" i="35"/>
  <c r="S29" i="35"/>
  <c r="S30" i="35"/>
  <c r="S31" i="35"/>
  <c r="S32" i="35"/>
  <c r="F28" i="35"/>
  <c r="I28" i="35"/>
  <c r="J28" i="35"/>
  <c r="M28" i="35"/>
  <c r="P28" i="35"/>
  <c r="Q28" i="35"/>
  <c r="R28" i="35"/>
  <c r="F29" i="35"/>
  <c r="I29" i="35"/>
  <c r="J29" i="35"/>
  <c r="M29" i="35"/>
  <c r="P29" i="35"/>
  <c r="Q29" i="35"/>
  <c r="R29" i="35"/>
  <c r="F30" i="35"/>
  <c r="I30" i="35"/>
  <c r="J30" i="35"/>
  <c r="M30" i="35"/>
  <c r="P30" i="35"/>
  <c r="Q30" i="35"/>
  <c r="R30" i="35"/>
  <c r="F31" i="35"/>
  <c r="I31" i="35"/>
  <c r="J31" i="35"/>
  <c r="M31" i="35"/>
  <c r="P31" i="35"/>
  <c r="Q31" i="35"/>
  <c r="R31" i="35"/>
  <c r="F32" i="35"/>
  <c r="I32" i="35"/>
  <c r="J32" i="35"/>
  <c r="M32" i="35"/>
  <c r="P32" i="35"/>
  <c r="Q32" i="35"/>
  <c r="R32" i="35"/>
  <c r="C26" i="9"/>
  <c r="B26" i="9"/>
  <c r="E85" i="35"/>
  <c r="C86" i="35"/>
  <c r="C61" i="35"/>
  <c r="D57" i="35"/>
  <c r="M33" i="35"/>
  <c r="C32" i="35"/>
  <c r="C31" i="35"/>
  <c r="C30" i="35"/>
  <c r="C29" i="35"/>
  <c r="C28" i="35"/>
  <c r="C27" i="35"/>
  <c r="C26" i="35"/>
  <c r="C25" i="35"/>
  <c r="C24" i="35"/>
  <c r="C23" i="35"/>
  <c r="L25" i="9"/>
  <c r="H25" i="9"/>
  <c r="G25" i="9"/>
  <c r="F25" i="9"/>
  <c r="E45" i="34"/>
  <c r="E51" i="34"/>
  <c r="E25" i="9" s="1"/>
  <c r="E23" i="34"/>
  <c r="M23" i="34"/>
  <c r="E24" i="34"/>
  <c r="M24" i="34" s="1"/>
  <c r="E25" i="34"/>
  <c r="M25" i="34"/>
  <c r="E26" i="34"/>
  <c r="M26" i="34" s="1"/>
  <c r="E27" i="34"/>
  <c r="M27" i="34"/>
  <c r="E28" i="34"/>
  <c r="M28" i="34" s="1"/>
  <c r="E29" i="34"/>
  <c r="M29" i="34"/>
  <c r="E30" i="34"/>
  <c r="M30" i="34" s="1"/>
  <c r="E31" i="34"/>
  <c r="M31" i="34"/>
  <c r="E32" i="34"/>
  <c r="M32" i="34" s="1"/>
  <c r="C25" i="9"/>
  <c r="B25" i="9"/>
  <c r="E85" i="34"/>
  <c r="C86" i="34" s="1"/>
  <c r="C61" i="34"/>
  <c r="D57" i="34"/>
  <c r="C32" i="34"/>
  <c r="C31" i="34"/>
  <c r="C30" i="34"/>
  <c r="C29" i="34"/>
  <c r="C28" i="34"/>
  <c r="C27" i="34"/>
  <c r="C26" i="34"/>
  <c r="C25" i="34"/>
  <c r="C24" i="34"/>
  <c r="C23" i="34"/>
  <c r="L24" i="9"/>
  <c r="H24" i="9"/>
  <c r="G24" i="9"/>
  <c r="F24" i="9"/>
  <c r="E45" i="26"/>
  <c r="E51" i="26" s="1"/>
  <c r="E24" i="9" s="1"/>
  <c r="E23" i="26"/>
  <c r="F23" i="26"/>
  <c r="G23" i="26"/>
  <c r="H23" i="26"/>
  <c r="I23" i="26"/>
  <c r="J23" i="26"/>
  <c r="K23" i="26"/>
  <c r="L23" i="26"/>
  <c r="M23" i="26"/>
  <c r="N23" i="26"/>
  <c r="O23" i="26"/>
  <c r="P23" i="26"/>
  <c r="Q23" i="26"/>
  <c r="R23" i="26"/>
  <c r="S23" i="26"/>
  <c r="E24" i="26"/>
  <c r="F24" i="26"/>
  <c r="G24" i="26"/>
  <c r="H24" i="26"/>
  <c r="I24" i="26"/>
  <c r="J24" i="26"/>
  <c r="K24" i="26"/>
  <c r="L24" i="26"/>
  <c r="M24" i="26"/>
  <c r="N24" i="26"/>
  <c r="O24" i="26"/>
  <c r="P24" i="26"/>
  <c r="Q24" i="26"/>
  <c r="R24" i="26"/>
  <c r="S24" i="26"/>
  <c r="E25" i="26"/>
  <c r="F25" i="26"/>
  <c r="G25" i="26"/>
  <c r="H25" i="26"/>
  <c r="I25" i="26"/>
  <c r="J25" i="26"/>
  <c r="K25" i="26"/>
  <c r="L25" i="26"/>
  <c r="M25" i="26"/>
  <c r="N25" i="26"/>
  <c r="O25" i="26"/>
  <c r="P25" i="26"/>
  <c r="Q25" i="26"/>
  <c r="R25" i="26"/>
  <c r="S25" i="26"/>
  <c r="E26" i="26"/>
  <c r="F26" i="26"/>
  <c r="G26" i="26"/>
  <c r="H26" i="26"/>
  <c r="I26" i="26"/>
  <c r="J26" i="26"/>
  <c r="J33" i="26" s="1"/>
  <c r="K26" i="26"/>
  <c r="L26" i="26"/>
  <c r="M26" i="26"/>
  <c r="N26" i="26"/>
  <c r="N33" i="26" s="1"/>
  <c r="O26" i="26"/>
  <c r="P26" i="26"/>
  <c r="Q26" i="26"/>
  <c r="R26" i="26"/>
  <c r="S26" i="26"/>
  <c r="E27" i="26"/>
  <c r="F27" i="26"/>
  <c r="G27" i="26"/>
  <c r="H27" i="26"/>
  <c r="I27" i="26"/>
  <c r="J27" i="26"/>
  <c r="K27" i="26"/>
  <c r="L27" i="26"/>
  <c r="M27" i="26"/>
  <c r="N27" i="26"/>
  <c r="O27" i="26"/>
  <c r="P27" i="26"/>
  <c r="Q27" i="26"/>
  <c r="R27" i="26"/>
  <c r="S27" i="26"/>
  <c r="E28" i="26"/>
  <c r="F28" i="26"/>
  <c r="G28" i="26"/>
  <c r="H28" i="26"/>
  <c r="I28" i="26"/>
  <c r="J28" i="26"/>
  <c r="K28" i="26"/>
  <c r="L28" i="26"/>
  <c r="M28" i="26"/>
  <c r="N28" i="26"/>
  <c r="O28" i="26"/>
  <c r="P28" i="26"/>
  <c r="Q28" i="26"/>
  <c r="R28" i="26"/>
  <c r="S28" i="26"/>
  <c r="E29" i="26"/>
  <c r="F29" i="26"/>
  <c r="G29" i="26"/>
  <c r="H29" i="26"/>
  <c r="I29" i="26"/>
  <c r="J29" i="26"/>
  <c r="K29" i="26"/>
  <c r="L29" i="26"/>
  <c r="M29" i="26"/>
  <c r="N29" i="26"/>
  <c r="O29" i="26"/>
  <c r="P29" i="26"/>
  <c r="Q29" i="26"/>
  <c r="R29" i="26"/>
  <c r="S29" i="26"/>
  <c r="E30" i="26"/>
  <c r="F30" i="26"/>
  <c r="G30" i="26"/>
  <c r="H30" i="26"/>
  <c r="I30" i="26"/>
  <c r="J30" i="26"/>
  <c r="K30" i="26"/>
  <c r="L30" i="26"/>
  <c r="M30" i="26"/>
  <c r="N30" i="26"/>
  <c r="O30" i="26"/>
  <c r="P30" i="26"/>
  <c r="Q30" i="26"/>
  <c r="R30" i="26"/>
  <c r="S30" i="26"/>
  <c r="E31" i="26"/>
  <c r="F31" i="26"/>
  <c r="G31" i="26"/>
  <c r="H31" i="26"/>
  <c r="I31" i="26"/>
  <c r="J31" i="26"/>
  <c r="K31" i="26"/>
  <c r="L31" i="26"/>
  <c r="M31" i="26"/>
  <c r="N31" i="26"/>
  <c r="O31" i="26"/>
  <c r="P31" i="26"/>
  <c r="Q31" i="26"/>
  <c r="R31" i="26"/>
  <c r="S31" i="26"/>
  <c r="E32" i="26"/>
  <c r="F32" i="26"/>
  <c r="G32" i="26"/>
  <c r="H32" i="26"/>
  <c r="I32" i="26"/>
  <c r="J32" i="26"/>
  <c r="K32" i="26"/>
  <c r="L32" i="26"/>
  <c r="M32" i="26"/>
  <c r="N32" i="26"/>
  <c r="O32" i="26"/>
  <c r="P32" i="26"/>
  <c r="Q32" i="26"/>
  <c r="R32" i="26"/>
  <c r="S32" i="26"/>
  <c r="C24" i="9"/>
  <c r="B24" i="9"/>
  <c r="L23" i="9"/>
  <c r="H23" i="9"/>
  <c r="G23" i="9"/>
  <c r="F23" i="9"/>
  <c r="E45" i="27"/>
  <c r="E51" i="27"/>
  <c r="E23" i="9" s="1"/>
  <c r="E23" i="27"/>
  <c r="M23" i="27" s="1"/>
  <c r="M33" i="27" s="1"/>
  <c r="E24" i="27"/>
  <c r="M24" i="27"/>
  <c r="E25" i="27"/>
  <c r="M25" i="27" s="1"/>
  <c r="E26" i="27"/>
  <c r="M26" i="27"/>
  <c r="E27" i="27"/>
  <c r="M27" i="27" s="1"/>
  <c r="E28" i="27"/>
  <c r="M28" i="27"/>
  <c r="E29" i="27"/>
  <c r="M29" i="27" s="1"/>
  <c r="E30" i="27"/>
  <c r="M30" i="27"/>
  <c r="E31" i="27"/>
  <c r="M31" i="27" s="1"/>
  <c r="E32" i="27"/>
  <c r="M32" i="27"/>
  <c r="C23" i="9"/>
  <c r="B23" i="9"/>
  <c r="L22" i="9"/>
  <c r="H22" i="9"/>
  <c r="G22" i="9"/>
  <c r="F22" i="9"/>
  <c r="E45" i="28"/>
  <c r="E51" i="28" s="1"/>
  <c r="E22" i="9"/>
  <c r="E23" i="28"/>
  <c r="G23" i="28" s="1"/>
  <c r="I23" i="28"/>
  <c r="J23" i="28"/>
  <c r="M23" i="28"/>
  <c r="N23" i="28"/>
  <c r="Q23" i="28"/>
  <c r="R23" i="28"/>
  <c r="E24" i="28"/>
  <c r="I24" i="28" s="1"/>
  <c r="M24" i="28"/>
  <c r="Q24" i="28"/>
  <c r="E25" i="28"/>
  <c r="I25" i="28" s="1"/>
  <c r="M25" i="28"/>
  <c r="Q25" i="28"/>
  <c r="E26" i="28"/>
  <c r="I26" i="28" s="1"/>
  <c r="M26" i="28"/>
  <c r="Q26" i="28"/>
  <c r="E27" i="28"/>
  <c r="I27" i="28" s="1"/>
  <c r="M27" i="28"/>
  <c r="Q27" i="28"/>
  <c r="E28" i="28"/>
  <c r="I28" i="28" s="1"/>
  <c r="M28" i="28"/>
  <c r="Q28" i="28"/>
  <c r="E29" i="28"/>
  <c r="I29" i="28" s="1"/>
  <c r="M29" i="28"/>
  <c r="Q29" i="28"/>
  <c r="E30" i="28"/>
  <c r="I30" i="28" s="1"/>
  <c r="M30" i="28"/>
  <c r="Q30" i="28"/>
  <c r="E31" i="28"/>
  <c r="I31" i="28" s="1"/>
  <c r="M31" i="28"/>
  <c r="Q31" i="28"/>
  <c r="E32" i="28"/>
  <c r="I32" i="28" s="1"/>
  <c r="M32" i="28"/>
  <c r="Q32" i="28"/>
  <c r="C22" i="9"/>
  <c r="B22" i="9"/>
  <c r="B21" i="9"/>
  <c r="L21" i="9"/>
  <c r="H21" i="9"/>
  <c r="G21" i="9"/>
  <c r="F21" i="9"/>
  <c r="E45" i="29"/>
  <c r="E51" i="29" s="1"/>
  <c r="E21" i="9" s="1"/>
  <c r="E23" i="29"/>
  <c r="E24" i="29"/>
  <c r="E25" i="29"/>
  <c r="E26" i="29"/>
  <c r="E27" i="29"/>
  <c r="E28" i="29"/>
  <c r="E29" i="29"/>
  <c r="E30" i="29"/>
  <c r="E31" i="29"/>
  <c r="E32" i="29"/>
  <c r="C21" i="9"/>
  <c r="L20" i="9"/>
  <c r="H20" i="9"/>
  <c r="G20" i="9"/>
  <c r="F20" i="9"/>
  <c r="E45" i="30"/>
  <c r="E51" i="30"/>
  <c r="E20" i="9" s="1"/>
  <c r="E23" i="30"/>
  <c r="F23" i="30" s="1"/>
  <c r="G23" i="30"/>
  <c r="H23" i="30"/>
  <c r="I23" i="30"/>
  <c r="K23" i="30"/>
  <c r="L23" i="30"/>
  <c r="M23" i="30"/>
  <c r="O23" i="30"/>
  <c r="P23" i="30"/>
  <c r="Q23" i="30"/>
  <c r="S23" i="30"/>
  <c r="E24" i="30"/>
  <c r="F24" i="30" s="1"/>
  <c r="G24" i="30"/>
  <c r="H24" i="30"/>
  <c r="I24" i="30"/>
  <c r="K24" i="30"/>
  <c r="L24" i="30"/>
  <c r="M24" i="30"/>
  <c r="O24" i="30"/>
  <c r="P24" i="30"/>
  <c r="Q24" i="30"/>
  <c r="S24" i="30"/>
  <c r="E25" i="30"/>
  <c r="F25" i="30" s="1"/>
  <c r="G25" i="30"/>
  <c r="H25" i="30"/>
  <c r="I25" i="30"/>
  <c r="K25" i="30"/>
  <c r="L25" i="30"/>
  <c r="M25" i="30"/>
  <c r="O25" i="30"/>
  <c r="P25" i="30"/>
  <c r="Q25" i="30"/>
  <c r="S25" i="30"/>
  <c r="E26" i="30"/>
  <c r="F26" i="30" s="1"/>
  <c r="G26" i="30"/>
  <c r="H26" i="30"/>
  <c r="I26" i="30"/>
  <c r="K26" i="30"/>
  <c r="L26" i="30"/>
  <c r="M26" i="30"/>
  <c r="O26" i="30"/>
  <c r="P26" i="30"/>
  <c r="Q26" i="30"/>
  <c r="S26" i="30"/>
  <c r="E27" i="30"/>
  <c r="F27" i="30" s="1"/>
  <c r="G27" i="30"/>
  <c r="H27" i="30"/>
  <c r="I27" i="30"/>
  <c r="K27" i="30"/>
  <c r="L27" i="30"/>
  <c r="M27" i="30"/>
  <c r="O27" i="30"/>
  <c r="P27" i="30"/>
  <c r="Q27" i="30"/>
  <c r="S27" i="30"/>
  <c r="E28" i="30"/>
  <c r="F28" i="30" s="1"/>
  <c r="G28" i="30"/>
  <c r="H28" i="30"/>
  <c r="I28" i="30"/>
  <c r="K28" i="30"/>
  <c r="L28" i="30"/>
  <c r="M28" i="30"/>
  <c r="O28" i="30"/>
  <c r="P28" i="30"/>
  <c r="Q28" i="30"/>
  <c r="S28" i="30"/>
  <c r="E29" i="30"/>
  <c r="F29" i="30" s="1"/>
  <c r="G29" i="30"/>
  <c r="H29" i="30"/>
  <c r="I29" i="30"/>
  <c r="K29" i="30"/>
  <c r="L29" i="30"/>
  <c r="M29" i="30"/>
  <c r="O29" i="30"/>
  <c r="P29" i="30"/>
  <c r="Q29" i="30"/>
  <c r="S29" i="30"/>
  <c r="E30" i="30"/>
  <c r="F30" i="30" s="1"/>
  <c r="G30" i="30"/>
  <c r="H30" i="30"/>
  <c r="I30" i="30"/>
  <c r="K30" i="30"/>
  <c r="L30" i="30"/>
  <c r="M30" i="30"/>
  <c r="O30" i="30"/>
  <c r="P30" i="30"/>
  <c r="Q30" i="30"/>
  <c r="S30" i="30"/>
  <c r="E31" i="30"/>
  <c r="F31" i="30" s="1"/>
  <c r="G31" i="30"/>
  <c r="H31" i="30"/>
  <c r="I31" i="30"/>
  <c r="K31" i="30"/>
  <c r="L31" i="30"/>
  <c r="M31" i="30"/>
  <c r="O31" i="30"/>
  <c r="P31" i="30"/>
  <c r="Q31" i="30"/>
  <c r="S31" i="30"/>
  <c r="E32" i="30"/>
  <c r="F32" i="30" s="1"/>
  <c r="G32" i="30"/>
  <c r="H32" i="30"/>
  <c r="I32" i="30"/>
  <c r="K32" i="30"/>
  <c r="L32" i="30"/>
  <c r="L33" i="30" s="1"/>
  <c r="M32" i="30"/>
  <c r="O32" i="30"/>
  <c r="P32" i="30"/>
  <c r="Q32" i="30"/>
  <c r="S32" i="30"/>
  <c r="C20" i="9"/>
  <c r="B20" i="9"/>
  <c r="L19" i="9"/>
  <c r="H19" i="9"/>
  <c r="G19" i="9"/>
  <c r="F19" i="9"/>
  <c r="E45" i="31"/>
  <c r="E51" i="31" s="1"/>
  <c r="E19" i="9" s="1"/>
  <c r="E23" i="31"/>
  <c r="M23" i="31" s="1"/>
  <c r="R23" i="31"/>
  <c r="E24" i="31"/>
  <c r="F24" i="31" s="1"/>
  <c r="H24" i="31"/>
  <c r="I24" i="31"/>
  <c r="J24" i="31"/>
  <c r="M24" i="31"/>
  <c r="N24" i="31"/>
  <c r="P24" i="31"/>
  <c r="R24" i="31"/>
  <c r="E25" i="31"/>
  <c r="F25" i="31" s="1"/>
  <c r="H25" i="31"/>
  <c r="I25" i="31"/>
  <c r="J25" i="31"/>
  <c r="M25" i="31"/>
  <c r="N25" i="31"/>
  <c r="P25" i="31"/>
  <c r="R25" i="31"/>
  <c r="E26" i="31"/>
  <c r="F26" i="31" s="1"/>
  <c r="H26" i="31"/>
  <c r="I26" i="31"/>
  <c r="J26" i="31"/>
  <c r="M26" i="31"/>
  <c r="N26" i="31"/>
  <c r="P26" i="31"/>
  <c r="R26" i="31"/>
  <c r="E27" i="31"/>
  <c r="F27" i="31" s="1"/>
  <c r="H27" i="31"/>
  <c r="I27" i="31"/>
  <c r="J27" i="31"/>
  <c r="M27" i="31"/>
  <c r="N27" i="31"/>
  <c r="P27" i="31"/>
  <c r="R27" i="31"/>
  <c r="E28" i="31"/>
  <c r="F28" i="31" s="1"/>
  <c r="H28" i="31"/>
  <c r="I28" i="31"/>
  <c r="J28" i="31"/>
  <c r="M28" i="31"/>
  <c r="N28" i="31"/>
  <c r="P28" i="31"/>
  <c r="R28" i="31"/>
  <c r="E29" i="31"/>
  <c r="F29" i="31" s="1"/>
  <c r="H29" i="31"/>
  <c r="I29" i="31"/>
  <c r="J29" i="31"/>
  <c r="M29" i="31"/>
  <c r="N29" i="31"/>
  <c r="P29" i="31"/>
  <c r="R29" i="31"/>
  <c r="E30" i="31"/>
  <c r="F30" i="31" s="1"/>
  <c r="H30" i="31"/>
  <c r="I30" i="31"/>
  <c r="J30" i="31"/>
  <c r="M30" i="31"/>
  <c r="N30" i="31"/>
  <c r="P30" i="31"/>
  <c r="R30" i="31"/>
  <c r="E31" i="31"/>
  <c r="F31" i="31" s="1"/>
  <c r="H31" i="31"/>
  <c r="I31" i="31"/>
  <c r="J31" i="31"/>
  <c r="M31" i="31"/>
  <c r="N31" i="31"/>
  <c r="P31" i="31"/>
  <c r="R31" i="31"/>
  <c r="E32" i="31"/>
  <c r="F32" i="31" s="1"/>
  <c r="H32" i="31"/>
  <c r="I32" i="31"/>
  <c r="J32" i="31"/>
  <c r="M32" i="31"/>
  <c r="N32" i="31"/>
  <c r="P32" i="31"/>
  <c r="R32" i="31"/>
  <c r="C19" i="9"/>
  <c r="B19" i="9"/>
  <c r="E23" i="32"/>
  <c r="G23" i="32" s="1"/>
  <c r="H23" i="32"/>
  <c r="I23" i="32"/>
  <c r="K23" i="32"/>
  <c r="M23" i="32"/>
  <c r="O23" i="32"/>
  <c r="P23" i="32"/>
  <c r="S23" i="32"/>
  <c r="E24" i="32"/>
  <c r="G24" i="32" s="1"/>
  <c r="H24" i="32"/>
  <c r="I24" i="32"/>
  <c r="K24" i="32"/>
  <c r="M24" i="32"/>
  <c r="O24" i="32"/>
  <c r="P24" i="32"/>
  <c r="S24" i="32"/>
  <c r="E25" i="32"/>
  <c r="G25" i="32" s="1"/>
  <c r="H25" i="32"/>
  <c r="I25" i="32"/>
  <c r="K25" i="32"/>
  <c r="M25" i="32"/>
  <c r="O25" i="32"/>
  <c r="P25" i="32"/>
  <c r="S25" i="32"/>
  <c r="E26" i="32"/>
  <c r="G26" i="32" s="1"/>
  <c r="H26" i="32"/>
  <c r="I26" i="32"/>
  <c r="K26" i="32"/>
  <c r="M26" i="32"/>
  <c r="O26" i="32"/>
  <c r="P26" i="32"/>
  <c r="S26" i="32"/>
  <c r="E27" i="32"/>
  <c r="G27" i="32" s="1"/>
  <c r="H27" i="32"/>
  <c r="I27" i="32"/>
  <c r="K27" i="32"/>
  <c r="M27" i="32"/>
  <c r="O27" i="32"/>
  <c r="P27" i="32"/>
  <c r="S27" i="32"/>
  <c r="E28" i="32"/>
  <c r="G28" i="32" s="1"/>
  <c r="H28" i="32"/>
  <c r="I28" i="32"/>
  <c r="K28" i="32"/>
  <c r="M28" i="32"/>
  <c r="O28" i="32"/>
  <c r="P28" i="32"/>
  <c r="S28" i="32"/>
  <c r="E29" i="32"/>
  <c r="G29" i="32" s="1"/>
  <c r="H29" i="32"/>
  <c r="I29" i="32"/>
  <c r="K29" i="32"/>
  <c r="M29" i="32"/>
  <c r="O29" i="32"/>
  <c r="P29" i="32"/>
  <c r="S29" i="32"/>
  <c r="E30" i="32"/>
  <c r="G30" i="32" s="1"/>
  <c r="H30" i="32"/>
  <c r="I30" i="32"/>
  <c r="K30" i="32"/>
  <c r="M30" i="32"/>
  <c r="O30" i="32"/>
  <c r="P30" i="32"/>
  <c r="S30" i="32"/>
  <c r="E31" i="32"/>
  <c r="G31" i="32" s="1"/>
  <c r="H31" i="32"/>
  <c r="I31" i="32"/>
  <c r="K31" i="32"/>
  <c r="M31" i="32"/>
  <c r="O31" i="32"/>
  <c r="P31" i="32"/>
  <c r="S31" i="32"/>
  <c r="E32" i="32"/>
  <c r="G32" i="32" s="1"/>
  <c r="H32" i="32"/>
  <c r="I32" i="32"/>
  <c r="K32" i="32"/>
  <c r="M32" i="32"/>
  <c r="O32" i="32"/>
  <c r="P32" i="32"/>
  <c r="S32" i="32"/>
  <c r="E45" i="32"/>
  <c r="E51" i="32" s="1"/>
  <c r="E18" i="9" s="1"/>
  <c r="H18" i="9"/>
  <c r="F18" i="9"/>
  <c r="G18" i="9"/>
  <c r="L18" i="9"/>
  <c r="C18" i="9"/>
  <c r="B18" i="9"/>
  <c r="B17" i="9"/>
  <c r="C17" i="9"/>
  <c r="E23" i="33"/>
  <c r="F23" i="33" s="1"/>
  <c r="I23" i="33"/>
  <c r="J23" i="33"/>
  <c r="M23" i="33"/>
  <c r="N23" i="33"/>
  <c r="Q23" i="33"/>
  <c r="R23" i="33"/>
  <c r="E24" i="33"/>
  <c r="I24" i="33" s="1"/>
  <c r="M24" i="33"/>
  <c r="E25" i="33"/>
  <c r="I25" i="33" s="1"/>
  <c r="M25" i="33"/>
  <c r="E26" i="33"/>
  <c r="I26" i="33" s="1"/>
  <c r="M26" i="33"/>
  <c r="E27" i="33"/>
  <c r="I27" i="33" s="1"/>
  <c r="M27" i="33"/>
  <c r="E28" i="33"/>
  <c r="I28" i="33" s="1"/>
  <c r="M28" i="33"/>
  <c r="E29" i="33"/>
  <c r="I29" i="33" s="1"/>
  <c r="M29" i="33"/>
  <c r="E30" i="33"/>
  <c r="I30" i="33" s="1"/>
  <c r="M30" i="33"/>
  <c r="E31" i="33"/>
  <c r="I31" i="33" s="1"/>
  <c r="M31" i="33"/>
  <c r="E32" i="33"/>
  <c r="I32" i="33" s="1"/>
  <c r="M32" i="33"/>
  <c r="E45" i="33"/>
  <c r="E51" i="33"/>
  <c r="E17" i="9" s="1"/>
  <c r="F17" i="9"/>
  <c r="G17" i="9"/>
  <c r="H17" i="9"/>
  <c r="L17" i="9"/>
  <c r="E23" i="24"/>
  <c r="F23" i="24" s="1"/>
  <c r="H23" i="24"/>
  <c r="I23" i="24"/>
  <c r="L23" i="24"/>
  <c r="M23" i="24"/>
  <c r="P23" i="24"/>
  <c r="Q23" i="24"/>
  <c r="E24" i="24"/>
  <c r="F24" i="24" s="1"/>
  <c r="H24" i="24"/>
  <c r="I24" i="24"/>
  <c r="L24" i="24"/>
  <c r="M24" i="24"/>
  <c r="P24" i="24"/>
  <c r="Q24" i="24"/>
  <c r="E25" i="24"/>
  <c r="F25" i="24" s="1"/>
  <c r="H25" i="24"/>
  <c r="I25" i="24"/>
  <c r="L25" i="24"/>
  <c r="M25" i="24"/>
  <c r="P25" i="24"/>
  <c r="Q25" i="24"/>
  <c r="E26" i="24"/>
  <c r="F26" i="24" s="1"/>
  <c r="H26" i="24"/>
  <c r="I26" i="24"/>
  <c r="L26" i="24"/>
  <c r="M26" i="24"/>
  <c r="P26" i="24"/>
  <c r="Q26" i="24"/>
  <c r="E27" i="24"/>
  <c r="F27" i="24" s="1"/>
  <c r="H27" i="24"/>
  <c r="I27" i="24"/>
  <c r="L27" i="24"/>
  <c r="M27" i="24"/>
  <c r="P27" i="24"/>
  <c r="Q27" i="24"/>
  <c r="E28" i="24"/>
  <c r="F28" i="24" s="1"/>
  <c r="H28" i="24"/>
  <c r="I28" i="24"/>
  <c r="L28" i="24"/>
  <c r="M28" i="24"/>
  <c r="P28" i="24"/>
  <c r="Q28" i="24"/>
  <c r="E29" i="24"/>
  <c r="F29" i="24" s="1"/>
  <c r="H29" i="24"/>
  <c r="I29" i="24"/>
  <c r="L29" i="24"/>
  <c r="M29" i="24"/>
  <c r="P29" i="24"/>
  <c r="Q29" i="24"/>
  <c r="E30" i="24"/>
  <c r="F30" i="24" s="1"/>
  <c r="H30" i="24"/>
  <c r="I30" i="24"/>
  <c r="L30" i="24"/>
  <c r="M30" i="24"/>
  <c r="P30" i="24"/>
  <c r="Q30" i="24"/>
  <c r="E31" i="24"/>
  <c r="F31" i="24" s="1"/>
  <c r="H31" i="24"/>
  <c r="I31" i="24"/>
  <c r="L31" i="24"/>
  <c r="M31" i="24"/>
  <c r="P31" i="24"/>
  <c r="Q31" i="24"/>
  <c r="E32" i="24"/>
  <c r="F32" i="24" s="1"/>
  <c r="H32" i="24"/>
  <c r="I32" i="24"/>
  <c r="L32" i="24"/>
  <c r="M32" i="24"/>
  <c r="P32" i="24"/>
  <c r="Q32" i="24"/>
  <c r="E45" i="24"/>
  <c r="E51" i="24" s="1"/>
  <c r="E16" i="9" s="1"/>
  <c r="H16" i="9"/>
  <c r="F16" i="9"/>
  <c r="G16" i="9"/>
  <c r="L16" i="9"/>
  <c r="E27" i="6"/>
  <c r="P27" i="6" s="1"/>
  <c r="E28" i="6"/>
  <c r="H28" i="6" s="1"/>
  <c r="E29" i="6"/>
  <c r="Q29" i="6" s="1"/>
  <c r="E30" i="6"/>
  <c r="O30" i="6" s="1"/>
  <c r="E31" i="6"/>
  <c r="P31" i="6" s="1"/>
  <c r="E32" i="6"/>
  <c r="D14" i="8"/>
  <c r="D24" i="8"/>
  <c r="E24" i="8"/>
  <c r="Q24" i="8" s="1"/>
  <c r="F24" i="8"/>
  <c r="G24" i="8"/>
  <c r="H24" i="8"/>
  <c r="I24" i="8"/>
  <c r="J24" i="8"/>
  <c r="K24" i="8"/>
  <c r="L24" i="8"/>
  <c r="M24" i="8"/>
  <c r="M29" i="8" s="1"/>
  <c r="N24" i="8"/>
  <c r="O24" i="8"/>
  <c r="P24" i="8"/>
  <c r="D43" i="8"/>
  <c r="D45" i="8" s="1"/>
  <c r="D15" i="8"/>
  <c r="D25" i="8"/>
  <c r="E25" i="8"/>
  <c r="F25" i="8"/>
  <c r="Q25" i="8" s="1"/>
  <c r="G25" i="8"/>
  <c r="H25" i="8"/>
  <c r="I25" i="8"/>
  <c r="J25" i="8"/>
  <c r="J29" i="8" s="1"/>
  <c r="J37" i="8" s="1"/>
  <c r="K25" i="8"/>
  <c r="L25" i="8"/>
  <c r="M25" i="8"/>
  <c r="N25" i="8"/>
  <c r="N29" i="8" s="1"/>
  <c r="O25" i="8"/>
  <c r="P25" i="8"/>
  <c r="D16" i="8"/>
  <c r="D26" i="8"/>
  <c r="E26" i="8"/>
  <c r="F26" i="8"/>
  <c r="G26" i="8"/>
  <c r="H26" i="8"/>
  <c r="I26" i="8"/>
  <c r="J26" i="8"/>
  <c r="K26" i="8"/>
  <c r="L26" i="8"/>
  <c r="M26" i="8"/>
  <c r="N26" i="8"/>
  <c r="O26" i="8"/>
  <c r="O29" i="8" s="1"/>
  <c r="P26" i="8"/>
  <c r="D31" i="8"/>
  <c r="D32" i="8"/>
  <c r="D33" i="8"/>
  <c r="D34" i="8"/>
  <c r="D35" i="8"/>
  <c r="D36" i="8"/>
  <c r="E31" i="8"/>
  <c r="E32" i="8"/>
  <c r="E33" i="8"/>
  <c r="E34" i="8"/>
  <c r="E36" i="8" s="1"/>
  <c r="E35" i="8"/>
  <c r="F31" i="8"/>
  <c r="F32" i="8"/>
  <c r="F33" i="8"/>
  <c r="F34" i="8"/>
  <c r="F35" i="8"/>
  <c r="F36" i="8"/>
  <c r="G31" i="8"/>
  <c r="G32" i="8"/>
  <c r="G33" i="8"/>
  <c r="G34" i="8"/>
  <c r="G36" i="8" s="1"/>
  <c r="G35" i="8"/>
  <c r="H31" i="8"/>
  <c r="H32" i="8"/>
  <c r="H33" i="8"/>
  <c r="H34" i="8"/>
  <c r="H35" i="8"/>
  <c r="H36" i="8"/>
  <c r="H37" i="8" s="1"/>
  <c r="I31" i="8"/>
  <c r="I32" i="8"/>
  <c r="I33" i="8"/>
  <c r="I34" i="8"/>
  <c r="I36" i="8" s="1"/>
  <c r="I35" i="8"/>
  <c r="J31" i="8"/>
  <c r="J32" i="8"/>
  <c r="J33" i="8"/>
  <c r="J34" i="8"/>
  <c r="J35" i="8"/>
  <c r="J36" i="8"/>
  <c r="K31" i="8"/>
  <c r="K32" i="8"/>
  <c r="K33" i="8"/>
  <c r="K34" i="8"/>
  <c r="K36" i="8" s="1"/>
  <c r="K35" i="8"/>
  <c r="L31" i="8"/>
  <c r="L32" i="8"/>
  <c r="L33" i="8"/>
  <c r="L34" i="8"/>
  <c r="L35" i="8"/>
  <c r="L36" i="8"/>
  <c r="M31" i="8"/>
  <c r="M32" i="8"/>
  <c r="M33" i="8"/>
  <c r="M34" i="8"/>
  <c r="M36" i="8" s="1"/>
  <c r="M35" i="8"/>
  <c r="N31" i="8"/>
  <c r="N32" i="8"/>
  <c r="N33" i="8"/>
  <c r="N34" i="8"/>
  <c r="N35" i="8"/>
  <c r="N36" i="8"/>
  <c r="O31" i="8"/>
  <c r="O32" i="8"/>
  <c r="O33" i="8"/>
  <c r="O34" i="8"/>
  <c r="O36" i="8" s="1"/>
  <c r="O35" i="8"/>
  <c r="P31" i="8"/>
  <c r="P32" i="8"/>
  <c r="P33" i="8"/>
  <c r="P34" i="8"/>
  <c r="P35" i="8"/>
  <c r="P36" i="8"/>
  <c r="P37" i="8" s="1"/>
  <c r="Q33" i="8"/>
  <c r="F44" i="8"/>
  <c r="D17" i="8"/>
  <c r="D18" i="8"/>
  <c r="F5" i="9"/>
  <c r="F6" i="9"/>
  <c r="F7" i="9"/>
  <c r="F8" i="9"/>
  <c r="F9" i="9"/>
  <c r="F10" i="9"/>
  <c r="F11" i="9"/>
  <c r="F12" i="9"/>
  <c r="F13" i="9"/>
  <c r="F14" i="9"/>
  <c r="F15" i="9"/>
  <c r="F28" i="9"/>
  <c r="E23" i="10"/>
  <c r="R23" i="10" s="1"/>
  <c r="F23" i="10"/>
  <c r="E24" i="10"/>
  <c r="G24" i="10"/>
  <c r="E25" i="10"/>
  <c r="F25" i="10" s="1"/>
  <c r="E26" i="10"/>
  <c r="G26" i="10" s="1"/>
  <c r="E27" i="10"/>
  <c r="E28" i="10"/>
  <c r="S28" i="10" s="1"/>
  <c r="G28" i="10"/>
  <c r="E29" i="10"/>
  <c r="E30" i="10"/>
  <c r="O30" i="10" s="1"/>
  <c r="E31" i="10"/>
  <c r="K31" i="10" s="1"/>
  <c r="E32" i="10"/>
  <c r="G32" i="10"/>
  <c r="N23" i="10"/>
  <c r="N24" i="10"/>
  <c r="N25" i="10"/>
  <c r="N28" i="10"/>
  <c r="N29" i="10"/>
  <c r="N31" i="10"/>
  <c r="N32" i="10"/>
  <c r="O24" i="10"/>
  <c r="O25" i="10"/>
  <c r="O28" i="10"/>
  <c r="O29" i="10"/>
  <c r="O32" i="10"/>
  <c r="R25" i="10"/>
  <c r="R29" i="10"/>
  <c r="S24" i="10"/>
  <c r="S32" i="10"/>
  <c r="F24" i="10"/>
  <c r="H24" i="10"/>
  <c r="I24" i="10"/>
  <c r="K24" i="10"/>
  <c r="L24" i="10"/>
  <c r="M24" i="10"/>
  <c r="Q24" i="10"/>
  <c r="I25" i="10"/>
  <c r="J25" i="10"/>
  <c r="K25" i="10"/>
  <c r="P25" i="10"/>
  <c r="Q25" i="10"/>
  <c r="F26" i="10"/>
  <c r="I26" i="10"/>
  <c r="L26" i="10"/>
  <c r="Q26" i="10"/>
  <c r="Q27" i="10"/>
  <c r="F28" i="10"/>
  <c r="H28" i="10"/>
  <c r="K28" i="10"/>
  <c r="L28" i="10"/>
  <c r="M28" i="10"/>
  <c r="F29" i="10"/>
  <c r="I29" i="10"/>
  <c r="J29" i="10"/>
  <c r="K29" i="10"/>
  <c r="M29" i="10"/>
  <c r="P29" i="10"/>
  <c r="Q29" i="10"/>
  <c r="F31" i="10"/>
  <c r="J31" i="10"/>
  <c r="M31" i="10"/>
  <c r="Q31" i="10"/>
  <c r="F32" i="10"/>
  <c r="H32" i="10"/>
  <c r="I32" i="10"/>
  <c r="K32" i="10"/>
  <c r="L32" i="10"/>
  <c r="M32" i="10"/>
  <c r="Q32" i="10"/>
  <c r="E45" i="10"/>
  <c r="E51" i="10" s="1"/>
  <c r="E6" i="9"/>
  <c r="E23" i="11"/>
  <c r="H23" i="11" s="1"/>
  <c r="F23" i="11"/>
  <c r="I23" i="11"/>
  <c r="J23" i="11"/>
  <c r="L23" i="11"/>
  <c r="N23" i="11"/>
  <c r="P23" i="11"/>
  <c r="Q23" i="11"/>
  <c r="E24" i="11"/>
  <c r="F24" i="11" s="1"/>
  <c r="H24" i="11"/>
  <c r="E25" i="11"/>
  <c r="H25" i="11"/>
  <c r="E26" i="11"/>
  <c r="M26" i="11" s="1"/>
  <c r="H26" i="11"/>
  <c r="E27" i="11"/>
  <c r="H27" i="11"/>
  <c r="E28" i="11"/>
  <c r="K28" i="11" s="1"/>
  <c r="H28" i="11"/>
  <c r="E29" i="11"/>
  <c r="H29" i="11"/>
  <c r="E30" i="11"/>
  <c r="S30" i="11" s="1"/>
  <c r="H30" i="11"/>
  <c r="E31" i="11"/>
  <c r="H31" i="11"/>
  <c r="E32" i="11"/>
  <c r="G32" i="11" s="1"/>
  <c r="H32" i="11"/>
  <c r="K24" i="11"/>
  <c r="K25" i="11"/>
  <c r="K27" i="11"/>
  <c r="K29" i="11"/>
  <c r="K31" i="11"/>
  <c r="K32" i="11"/>
  <c r="O25" i="11"/>
  <c r="O26" i="11"/>
  <c r="O27" i="11"/>
  <c r="O29" i="11"/>
  <c r="O30" i="11"/>
  <c r="O31" i="11"/>
  <c r="R25" i="11"/>
  <c r="R27" i="11"/>
  <c r="R28" i="11"/>
  <c r="R29" i="11"/>
  <c r="R31" i="11"/>
  <c r="R32" i="11"/>
  <c r="S25" i="11"/>
  <c r="S26" i="11"/>
  <c r="S27" i="11"/>
  <c r="S29" i="11"/>
  <c r="S31" i="11"/>
  <c r="F25" i="11"/>
  <c r="G25" i="11"/>
  <c r="I25" i="11"/>
  <c r="J25" i="11"/>
  <c r="L25" i="11"/>
  <c r="M25" i="11"/>
  <c r="N25" i="11"/>
  <c r="P25" i="11"/>
  <c r="Q25" i="11"/>
  <c r="G26" i="11"/>
  <c r="I26" i="11"/>
  <c r="J26" i="11"/>
  <c r="N26" i="11"/>
  <c r="P26" i="11"/>
  <c r="F27" i="11"/>
  <c r="G27" i="11"/>
  <c r="I27" i="11"/>
  <c r="J27" i="11"/>
  <c r="L27" i="11"/>
  <c r="M27" i="11"/>
  <c r="N27" i="11"/>
  <c r="P27" i="11"/>
  <c r="Q27" i="11"/>
  <c r="T27" i="11"/>
  <c r="G28" i="11"/>
  <c r="I28" i="11"/>
  <c r="M28" i="11"/>
  <c r="N28" i="11"/>
  <c r="P28" i="11"/>
  <c r="F29" i="11"/>
  <c r="T29" i="11" s="1"/>
  <c r="G29" i="11"/>
  <c r="I29" i="11"/>
  <c r="J29" i="11"/>
  <c r="L29" i="11"/>
  <c r="M29" i="11"/>
  <c r="N29" i="11"/>
  <c r="P29" i="11"/>
  <c r="Q29" i="11"/>
  <c r="G30" i="11"/>
  <c r="J30" i="11"/>
  <c r="M30" i="11"/>
  <c r="N30" i="11"/>
  <c r="F31" i="11"/>
  <c r="G31" i="11"/>
  <c r="I31" i="11"/>
  <c r="J31" i="11"/>
  <c r="L31" i="11"/>
  <c r="M31" i="11"/>
  <c r="N31" i="11"/>
  <c r="P31" i="11"/>
  <c r="Q31" i="11"/>
  <c r="I32" i="11"/>
  <c r="J32" i="11"/>
  <c r="M32" i="11"/>
  <c r="P32" i="11"/>
  <c r="E45" i="11"/>
  <c r="E51" i="11" s="1"/>
  <c r="E7" i="9" s="1"/>
  <c r="E23" i="15"/>
  <c r="E24" i="15"/>
  <c r="E25" i="15"/>
  <c r="G25" i="15"/>
  <c r="E26" i="15"/>
  <c r="Q26" i="15" s="1"/>
  <c r="G26" i="15"/>
  <c r="E27" i="15"/>
  <c r="G27" i="15"/>
  <c r="E28" i="15"/>
  <c r="L28" i="15" s="1"/>
  <c r="G28" i="15"/>
  <c r="E29" i="15"/>
  <c r="G29" i="15"/>
  <c r="E30" i="15"/>
  <c r="Q30" i="15" s="1"/>
  <c r="G30" i="15"/>
  <c r="E31" i="15"/>
  <c r="G31" i="15"/>
  <c r="E32" i="15"/>
  <c r="L32" i="15" s="1"/>
  <c r="G32" i="15"/>
  <c r="L25" i="15"/>
  <c r="L26" i="15"/>
  <c r="L27" i="15"/>
  <c r="L29" i="15"/>
  <c r="L30" i="15"/>
  <c r="L31" i="15"/>
  <c r="Q25" i="15"/>
  <c r="Q27" i="15"/>
  <c r="Q28" i="15"/>
  <c r="Q29" i="15"/>
  <c r="Q31" i="15"/>
  <c r="Q32" i="15"/>
  <c r="F25" i="15"/>
  <c r="H25" i="15"/>
  <c r="I25" i="15"/>
  <c r="J25" i="15"/>
  <c r="K25" i="15"/>
  <c r="M25" i="15"/>
  <c r="N25" i="15"/>
  <c r="O25" i="15"/>
  <c r="P25" i="15"/>
  <c r="R25" i="15"/>
  <c r="S25" i="15"/>
  <c r="F26" i="15"/>
  <c r="H26" i="15"/>
  <c r="K26" i="15"/>
  <c r="M26" i="15"/>
  <c r="N26" i="15"/>
  <c r="R26" i="15"/>
  <c r="S26" i="15"/>
  <c r="F27" i="15"/>
  <c r="H27" i="15"/>
  <c r="I27" i="15"/>
  <c r="J27" i="15"/>
  <c r="K27" i="15"/>
  <c r="M27" i="15"/>
  <c r="N27" i="15"/>
  <c r="O27" i="15"/>
  <c r="P27" i="15"/>
  <c r="R27" i="15"/>
  <c r="S27" i="15"/>
  <c r="F28" i="15"/>
  <c r="H28" i="15"/>
  <c r="K28" i="15"/>
  <c r="M28" i="15"/>
  <c r="N28" i="15"/>
  <c r="R28" i="15"/>
  <c r="S28" i="15"/>
  <c r="F29" i="15"/>
  <c r="H29" i="15"/>
  <c r="I29" i="15"/>
  <c r="J29" i="15"/>
  <c r="K29" i="15"/>
  <c r="M29" i="15"/>
  <c r="N29" i="15"/>
  <c r="O29" i="15"/>
  <c r="P29" i="15"/>
  <c r="R29" i="15"/>
  <c r="S29" i="15"/>
  <c r="F30" i="15"/>
  <c r="H30" i="15"/>
  <c r="K30" i="15"/>
  <c r="M30" i="15"/>
  <c r="N30" i="15"/>
  <c r="R30" i="15"/>
  <c r="S30" i="15"/>
  <c r="F31" i="15"/>
  <c r="H31" i="15"/>
  <c r="I31" i="15"/>
  <c r="J31" i="15"/>
  <c r="K31" i="15"/>
  <c r="M31" i="15"/>
  <c r="N31" i="15"/>
  <c r="O31" i="15"/>
  <c r="P31" i="15"/>
  <c r="R31" i="15"/>
  <c r="S31" i="15"/>
  <c r="F32" i="15"/>
  <c r="H32" i="15"/>
  <c r="K32" i="15"/>
  <c r="M32" i="15"/>
  <c r="N32" i="15"/>
  <c r="R32" i="15"/>
  <c r="S32" i="15"/>
  <c r="E45" i="15"/>
  <c r="E51" i="15" s="1"/>
  <c r="E8" i="9" s="1"/>
  <c r="E23" i="18"/>
  <c r="F23" i="18"/>
  <c r="F33" i="18" s="1"/>
  <c r="G23" i="18"/>
  <c r="H23" i="18"/>
  <c r="I23" i="18"/>
  <c r="J23" i="18"/>
  <c r="K23" i="18"/>
  <c r="L23" i="18"/>
  <c r="M23" i="18"/>
  <c r="N23" i="18"/>
  <c r="O23" i="18"/>
  <c r="P23" i="18"/>
  <c r="Q23" i="18"/>
  <c r="R23" i="18"/>
  <c r="S23" i="18"/>
  <c r="T23" i="18"/>
  <c r="E24" i="18"/>
  <c r="F24" i="18"/>
  <c r="G24" i="18"/>
  <c r="H24" i="18"/>
  <c r="I24" i="18"/>
  <c r="J24" i="18"/>
  <c r="K24" i="18"/>
  <c r="L24" i="18"/>
  <c r="M24" i="18"/>
  <c r="N24" i="18"/>
  <c r="O24" i="18"/>
  <c r="P24" i="18"/>
  <c r="Q24" i="18"/>
  <c r="R24" i="18"/>
  <c r="S24" i="18"/>
  <c r="T24" i="18"/>
  <c r="E25" i="18"/>
  <c r="F25" i="18"/>
  <c r="G25" i="18"/>
  <c r="H25" i="18"/>
  <c r="I25" i="18"/>
  <c r="J25" i="18"/>
  <c r="K25" i="18"/>
  <c r="L25" i="18"/>
  <c r="M25" i="18"/>
  <c r="N25" i="18"/>
  <c r="O25" i="18"/>
  <c r="P25" i="18"/>
  <c r="Q25" i="18"/>
  <c r="R25" i="18"/>
  <c r="S25" i="18"/>
  <c r="T25" i="18"/>
  <c r="E26" i="18"/>
  <c r="F26" i="18"/>
  <c r="G26" i="18"/>
  <c r="H26" i="18"/>
  <c r="I26" i="18"/>
  <c r="J26" i="18"/>
  <c r="K26" i="18"/>
  <c r="L26" i="18"/>
  <c r="M26" i="18"/>
  <c r="N26" i="18"/>
  <c r="O26" i="18"/>
  <c r="P26" i="18"/>
  <c r="Q26" i="18"/>
  <c r="R26" i="18"/>
  <c r="S26" i="18"/>
  <c r="T26" i="18"/>
  <c r="E27" i="18"/>
  <c r="F27" i="18"/>
  <c r="G27" i="18"/>
  <c r="H27" i="18"/>
  <c r="I27" i="18"/>
  <c r="J27" i="18"/>
  <c r="K27" i="18"/>
  <c r="L27" i="18"/>
  <c r="M27" i="18"/>
  <c r="N27" i="18"/>
  <c r="O27" i="18"/>
  <c r="P27" i="18"/>
  <c r="Q27" i="18"/>
  <c r="R27" i="18"/>
  <c r="S27" i="18"/>
  <c r="T27" i="18"/>
  <c r="E28" i="18"/>
  <c r="F28" i="18"/>
  <c r="G28" i="18"/>
  <c r="H28" i="18"/>
  <c r="I28" i="18"/>
  <c r="J28" i="18"/>
  <c r="K28" i="18"/>
  <c r="L28" i="18"/>
  <c r="M28" i="18"/>
  <c r="N28" i="18"/>
  <c r="O28" i="18"/>
  <c r="P28" i="18"/>
  <c r="Q28" i="18"/>
  <c r="R28" i="18"/>
  <c r="S28" i="18"/>
  <c r="T28" i="18"/>
  <c r="E29" i="18"/>
  <c r="F29" i="18"/>
  <c r="G29" i="18"/>
  <c r="H29" i="18"/>
  <c r="I29" i="18"/>
  <c r="J29" i="18"/>
  <c r="K29" i="18"/>
  <c r="L29" i="18"/>
  <c r="M29" i="18"/>
  <c r="N29" i="18"/>
  <c r="O29" i="18"/>
  <c r="P29" i="18"/>
  <c r="Q29" i="18"/>
  <c r="R29" i="18"/>
  <c r="S29" i="18"/>
  <c r="T29" i="18"/>
  <c r="E30" i="18"/>
  <c r="F30" i="18"/>
  <c r="G30" i="18"/>
  <c r="H30" i="18"/>
  <c r="I30" i="18"/>
  <c r="J30" i="18"/>
  <c r="K30" i="18"/>
  <c r="L30" i="18"/>
  <c r="M30" i="18"/>
  <c r="N30" i="18"/>
  <c r="O30" i="18"/>
  <c r="P30" i="18"/>
  <c r="Q30" i="18"/>
  <c r="R30" i="18"/>
  <c r="S30" i="18"/>
  <c r="T30" i="18"/>
  <c r="E31" i="18"/>
  <c r="F31" i="18"/>
  <c r="G31" i="18"/>
  <c r="H31" i="18"/>
  <c r="I31" i="18"/>
  <c r="J31" i="18"/>
  <c r="K31" i="18"/>
  <c r="L31" i="18"/>
  <c r="M31" i="18"/>
  <c r="N31" i="18"/>
  <c r="O31" i="18"/>
  <c r="P31" i="18"/>
  <c r="Q31" i="18"/>
  <c r="R31" i="18"/>
  <c r="S31" i="18"/>
  <c r="T31" i="18"/>
  <c r="E32" i="18"/>
  <c r="F32" i="18"/>
  <c r="G32" i="18"/>
  <c r="H32" i="18"/>
  <c r="I32" i="18"/>
  <c r="J32" i="18"/>
  <c r="K32" i="18"/>
  <c r="L32" i="18"/>
  <c r="M32" i="18"/>
  <c r="N32" i="18"/>
  <c r="O32" i="18"/>
  <c r="P32" i="18"/>
  <c r="Q32" i="18"/>
  <c r="R32" i="18"/>
  <c r="S32" i="18"/>
  <c r="T32" i="18"/>
  <c r="E45" i="18"/>
  <c r="E51" i="18" s="1"/>
  <c r="E9" i="9"/>
  <c r="H9" i="9"/>
  <c r="G9" i="9"/>
  <c r="L9" i="9"/>
  <c r="E23" i="19"/>
  <c r="F23" i="19"/>
  <c r="G23" i="19"/>
  <c r="I23" i="19"/>
  <c r="J23" i="19"/>
  <c r="K23" i="19"/>
  <c r="M23" i="19"/>
  <c r="N23" i="19"/>
  <c r="N33" i="19" s="1"/>
  <c r="O23" i="19"/>
  <c r="Q23" i="19"/>
  <c r="R23" i="19"/>
  <c r="S23" i="19"/>
  <c r="E24" i="19"/>
  <c r="F24" i="19"/>
  <c r="G24" i="19"/>
  <c r="I24" i="19"/>
  <c r="J24" i="19"/>
  <c r="K24" i="19"/>
  <c r="M24" i="19"/>
  <c r="N24" i="19"/>
  <c r="O24" i="19"/>
  <c r="Q24" i="19"/>
  <c r="R24" i="19"/>
  <c r="S24" i="19"/>
  <c r="E25" i="19"/>
  <c r="F25" i="19"/>
  <c r="G25" i="19"/>
  <c r="I25" i="19"/>
  <c r="J25" i="19"/>
  <c r="K25" i="19"/>
  <c r="M25" i="19"/>
  <c r="N25" i="19"/>
  <c r="O25" i="19"/>
  <c r="Q25" i="19"/>
  <c r="R25" i="19"/>
  <c r="S25" i="19"/>
  <c r="E26" i="19"/>
  <c r="F26" i="19"/>
  <c r="G26" i="19"/>
  <c r="I26" i="19"/>
  <c r="J26" i="19"/>
  <c r="K26" i="19"/>
  <c r="M26" i="19"/>
  <c r="N26" i="19"/>
  <c r="O26" i="19"/>
  <c r="Q26" i="19"/>
  <c r="R26" i="19"/>
  <c r="S26" i="19"/>
  <c r="E27" i="19"/>
  <c r="F27" i="19"/>
  <c r="G27" i="19"/>
  <c r="I27" i="19"/>
  <c r="J27" i="19"/>
  <c r="K27" i="19"/>
  <c r="M27" i="19"/>
  <c r="N27" i="19"/>
  <c r="O27" i="19"/>
  <c r="Q27" i="19"/>
  <c r="R27" i="19"/>
  <c r="S27" i="19"/>
  <c r="E28" i="19"/>
  <c r="F28" i="19"/>
  <c r="G28" i="19"/>
  <c r="I28" i="19"/>
  <c r="J28" i="19"/>
  <c r="K28" i="19"/>
  <c r="M28" i="19"/>
  <c r="N28" i="19"/>
  <c r="O28" i="19"/>
  <c r="Q28" i="19"/>
  <c r="R28" i="19"/>
  <c r="S28" i="19"/>
  <c r="E29" i="19"/>
  <c r="F29" i="19"/>
  <c r="G29" i="19"/>
  <c r="I29" i="19"/>
  <c r="J29" i="19"/>
  <c r="K29" i="19"/>
  <c r="M29" i="19"/>
  <c r="N29" i="19"/>
  <c r="O29" i="19"/>
  <c r="Q29" i="19"/>
  <c r="R29" i="19"/>
  <c r="S29" i="19"/>
  <c r="E30" i="19"/>
  <c r="F30" i="19"/>
  <c r="G30" i="19"/>
  <c r="I30" i="19"/>
  <c r="J30" i="19"/>
  <c r="K30" i="19"/>
  <c r="M30" i="19"/>
  <c r="N30" i="19"/>
  <c r="O30" i="19"/>
  <c r="Q30" i="19"/>
  <c r="R30" i="19"/>
  <c r="S30" i="19"/>
  <c r="E31" i="19"/>
  <c r="F31" i="19"/>
  <c r="G31" i="19"/>
  <c r="I31" i="19"/>
  <c r="J31" i="19"/>
  <c r="K31" i="19"/>
  <c r="M31" i="19"/>
  <c r="N31" i="19"/>
  <c r="O31" i="19"/>
  <c r="Q31" i="19"/>
  <c r="R31" i="19"/>
  <c r="S31" i="19"/>
  <c r="E32" i="19"/>
  <c r="F32" i="19"/>
  <c r="G32" i="19"/>
  <c r="I32" i="19"/>
  <c r="J32" i="19"/>
  <c r="K32" i="19"/>
  <c r="M32" i="19"/>
  <c r="N32" i="19"/>
  <c r="O32" i="19"/>
  <c r="Q32" i="19"/>
  <c r="R32" i="19"/>
  <c r="S32" i="19"/>
  <c r="E45" i="19"/>
  <c r="E51" i="19"/>
  <c r="E10" i="9"/>
  <c r="H10" i="9"/>
  <c r="G10" i="9"/>
  <c r="L10" i="9"/>
  <c r="E23" i="20"/>
  <c r="F23" i="20" s="1"/>
  <c r="H23" i="20"/>
  <c r="J23" i="20"/>
  <c r="M23" i="20"/>
  <c r="P23" i="20"/>
  <c r="R23" i="20"/>
  <c r="E24" i="20"/>
  <c r="F24" i="20" s="1"/>
  <c r="H24" i="20"/>
  <c r="J24" i="20"/>
  <c r="M24" i="20"/>
  <c r="P24" i="20"/>
  <c r="R24" i="20"/>
  <c r="E25" i="20"/>
  <c r="F25" i="20" s="1"/>
  <c r="H25" i="20"/>
  <c r="J25" i="20"/>
  <c r="M25" i="20"/>
  <c r="P25" i="20"/>
  <c r="R25" i="20"/>
  <c r="E26" i="20"/>
  <c r="F26" i="20" s="1"/>
  <c r="H26" i="20"/>
  <c r="J26" i="20"/>
  <c r="M26" i="20"/>
  <c r="P26" i="20"/>
  <c r="R26" i="20"/>
  <c r="E27" i="20"/>
  <c r="H27" i="20" s="1"/>
  <c r="G27" i="20"/>
  <c r="I27" i="20"/>
  <c r="K27" i="20"/>
  <c r="M27" i="20"/>
  <c r="O27" i="20"/>
  <c r="Q27" i="20"/>
  <c r="S27" i="20"/>
  <c r="E28" i="20"/>
  <c r="H28" i="20" s="1"/>
  <c r="G28" i="20"/>
  <c r="I28" i="20"/>
  <c r="K28" i="20"/>
  <c r="M28" i="20"/>
  <c r="O28" i="20"/>
  <c r="Q28" i="20"/>
  <c r="S28" i="20"/>
  <c r="E29" i="20"/>
  <c r="H29" i="20" s="1"/>
  <c r="G29" i="20"/>
  <c r="I29" i="20"/>
  <c r="K29" i="20"/>
  <c r="M29" i="20"/>
  <c r="O29" i="20"/>
  <c r="Q29" i="20"/>
  <c r="S29" i="20"/>
  <c r="E30" i="20"/>
  <c r="H30" i="20" s="1"/>
  <c r="G30" i="20"/>
  <c r="I30" i="20"/>
  <c r="K30" i="20"/>
  <c r="M30" i="20"/>
  <c r="O30" i="20"/>
  <c r="Q30" i="20"/>
  <c r="S30" i="20"/>
  <c r="E31" i="20"/>
  <c r="H31" i="20" s="1"/>
  <c r="G31" i="20"/>
  <c r="I31" i="20"/>
  <c r="K31" i="20"/>
  <c r="M31" i="20"/>
  <c r="O31" i="20"/>
  <c r="Q31" i="20"/>
  <c r="S31" i="20"/>
  <c r="E32" i="20"/>
  <c r="H32" i="20" s="1"/>
  <c r="G32" i="20"/>
  <c r="I32" i="20"/>
  <c r="K32" i="20"/>
  <c r="M32" i="20"/>
  <c r="O32" i="20"/>
  <c r="Q32" i="20"/>
  <c r="S32" i="20"/>
  <c r="E45" i="20"/>
  <c r="E51" i="20"/>
  <c r="E11" i="9" s="1"/>
  <c r="H11" i="9"/>
  <c r="G11" i="9"/>
  <c r="L11" i="9"/>
  <c r="E23" i="21"/>
  <c r="F23" i="21"/>
  <c r="G23" i="21"/>
  <c r="H23" i="21"/>
  <c r="I23" i="21"/>
  <c r="J23" i="21"/>
  <c r="K23" i="21"/>
  <c r="L23" i="21"/>
  <c r="M23" i="21"/>
  <c r="N23" i="21"/>
  <c r="O23" i="21"/>
  <c r="P23" i="21"/>
  <c r="Q23" i="21"/>
  <c r="R23" i="21"/>
  <c r="S23" i="21"/>
  <c r="E24" i="21"/>
  <c r="F24" i="21"/>
  <c r="G24" i="21"/>
  <c r="H24" i="21"/>
  <c r="I24" i="21"/>
  <c r="J24" i="21"/>
  <c r="K24" i="21"/>
  <c r="L24" i="21"/>
  <c r="M24" i="21"/>
  <c r="N24" i="21"/>
  <c r="O24" i="21"/>
  <c r="P24" i="21"/>
  <c r="Q24" i="21"/>
  <c r="R24" i="21"/>
  <c r="S24" i="21"/>
  <c r="E25" i="21"/>
  <c r="F25" i="21"/>
  <c r="G25" i="21"/>
  <c r="H25" i="21"/>
  <c r="I25" i="21"/>
  <c r="J25" i="21"/>
  <c r="K25" i="21"/>
  <c r="L25" i="21"/>
  <c r="M25" i="21"/>
  <c r="N25" i="21"/>
  <c r="O25" i="21"/>
  <c r="P25" i="21"/>
  <c r="Q25" i="21"/>
  <c r="R25" i="21"/>
  <c r="S25" i="21"/>
  <c r="E26" i="21"/>
  <c r="F26" i="21"/>
  <c r="T26" i="21" s="1"/>
  <c r="G26" i="21"/>
  <c r="H26" i="21"/>
  <c r="I26" i="21"/>
  <c r="J26" i="21"/>
  <c r="J33" i="21" s="1"/>
  <c r="K26" i="21"/>
  <c r="L26" i="21"/>
  <c r="M26" i="21"/>
  <c r="N26" i="21"/>
  <c r="N33" i="21" s="1"/>
  <c r="O26" i="21"/>
  <c r="P26" i="21"/>
  <c r="Q26" i="21"/>
  <c r="R26" i="21"/>
  <c r="R33" i="21" s="1"/>
  <c r="S26" i="21"/>
  <c r="E27" i="21"/>
  <c r="F27" i="21"/>
  <c r="G27" i="21"/>
  <c r="H27" i="21"/>
  <c r="I27" i="21"/>
  <c r="J27" i="21"/>
  <c r="K27" i="21"/>
  <c r="L27" i="21"/>
  <c r="M27" i="21"/>
  <c r="N27" i="21"/>
  <c r="O27" i="21"/>
  <c r="P27" i="21"/>
  <c r="Q27" i="21"/>
  <c r="R27" i="21"/>
  <c r="S27" i="21"/>
  <c r="E28" i="21"/>
  <c r="F28" i="21"/>
  <c r="G28" i="21"/>
  <c r="H28" i="21"/>
  <c r="I28" i="21"/>
  <c r="J28" i="21"/>
  <c r="K28" i="21"/>
  <c r="L28" i="21"/>
  <c r="M28" i="21"/>
  <c r="N28" i="21"/>
  <c r="O28" i="21"/>
  <c r="P28" i="21"/>
  <c r="Q28" i="21"/>
  <c r="R28" i="21"/>
  <c r="S28" i="21"/>
  <c r="E29" i="21"/>
  <c r="F29" i="21"/>
  <c r="G29" i="21"/>
  <c r="H29" i="21"/>
  <c r="I29" i="21"/>
  <c r="J29" i="21"/>
  <c r="K29" i="21"/>
  <c r="L29" i="21"/>
  <c r="M29" i="21"/>
  <c r="N29" i="21"/>
  <c r="O29" i="21"/>
  <c r="P29" i="21"/>
  <c r="Q29" i="21"/>
  <c r="R29" i="21"/>
  <c r="S29" i="21"/>
  <c r="E30" i="21"/>
  <c r="F30" i="21"/>
  <c r="G30" i="21"/>
  <c r="H30" i="21"/>
  <c r="I30" i="21"/>
  <c r="J30" i="21"/>
  <c r="K30" i="21"/>
  <c r="L30" i="21"/>
  <c r="M30" i="21"/>
  <c r="N30" i="21"/>
  <c r="O30" i="21"/>
  <c r="P30" i="21"/>
  <c r="Q30" i="21"/>
  <c r="R30" i="21"/>
  <c r="S30" i="21"/>
  <c r="E31" i="21"/>
  <c r="F31" i="21"/>
  <c r="G31" i="21"/>
  <c r="H31" i="21"/>
  <c r="I31" i="21"/>
  <c r="J31" i="21"/>
  <c r="K31" i="21"/>
  <c r="L31" i="21"/>
  <c r="M31" i="21"/>
  <c r="N31" i="21"/>
  <c r="O31" i="21"/>
  <c r="P31" i="21"/>
  <c r="Q31" i="21"/>
  <c r="R31" i="21"/>
  <c r="S31" i="21"/>
  <c r="E32" i="21"/>
  <c r="F32" i="21"/>
  <c r="G32" i="21"/>
  <c r="H32" i="21"/>
  <c r="I32" i="21"/>
  <c r="J32" i="21"/>
  <c r="K32" i="21"/>
  <c r="L32" i="21"/>
  <c r="M32" i="21"/>
  <c r="N32" i="21"/>
  <c r="O32" i="21"/>
  <c r="P32" i="21"/>
  <c r="Q32" i="21"/>
  <c r="R32" i="21"/>
  <c r="S32" i="21"/>
  <c r="E45" i="21"/>
  <c r="H12" i="9"/>
  <c r="G12" i="9"/>
  <c r="L12" i="9"/>
  <c r="E23" i="22"/>
  <c r="I23" i="22"/>
  <c r="I33" i="22" s="1"/>
  <c r="M23" i="22"/>
  <c r="Q23" i="22"/>
  <c r="E24" i="22"/>
  <c r="I24" i="22"/>
  <c r="M24" i="22"/>
  <c r="Q24" i="22"/>
  <c r="E25" i="22"/>
  <c r="I25" i="22"/>
  <c r="M25" i="22"/>
  <c r="Q25" i="22"/>
  <c r="E26" i="22"/>
  <c r="I26" i="22"/>
  <c r="M26" i="22"/>
  <c r="Q26" i="22"/>
  <c r="E27" i="22"/>
  <c r="I27" i="22"/>
  <c r="M27" i="22"/>
  <c r="Q27" i="22"/>
  <c r="E28" i="22"/>
  <c r="I28" i="22"/>
  <c r="M28" i="22"/>
  <c r="Q28" i="22"/>
  <c r="E29" i="22"/>
  <c r="I29" i="22"/>
  <c r="M29" i="22"/>
  <c r="Q29" i="22"/>
  <c r="E30" i="22"/>
  <c r="I30" i="22"/>
  <c r="M30" i="22"/>
  <c r="Q30" i="22"/>
  <c r="E31" i="22"/>
  <c r="G31" i="22"/>
  <c r="I31" i="22"/>
  <c r="K31" i="22"/>
  <c r="M31" i="22"/>
  <c r="O31" i="22"/>
  <c r="Q31" i="22"/>
  <c r="S31" i="22"/>
  <c r="E32" i="22"/>
  <c r="G32" i="22"/>
  <c r="I32" i="22"/>
  <c r="K32" i="22"/>
  <c r="M32" i="22"/>
  <c r="O32" i="22"/>
  <c r="Q32" i="22"/>
  <c r="S32" i="22"/>
  <c r="E45" i="22"/>
  <c r="E51" i="22"/>
  <c r="E13" i="9" s="1"/>
  <c r="H13" i="9"/>
  <c r="G13" i="9"/>
  <c r="L13" i="9"/>
  <c r="E23" i="25"/>
  <c r="G23" i="25" s="1"/>
  <c r="F23" i="25"/>
  <c r="H23" i="25"/>
  <c r="I23" i="25"/>
  <c r="J23" i="25"/>
  <c r="L23" i="25"/>
  <c r="M23" i="25"/>
  <c r="N23" i="25"/>
  <c r="P23" i="25"/>
  <c r="Q23" i="25"/>
  <c r="R23" i="25"/>
  <c r="E24" i="25"/>
  <c r="G24" i="25" s="1"/>
  <c r="F24" i="25"/>
  <c r="H24" i="25"/>
  <c r="I24" i="25"/>
  <c r="J24" i="25"/>
  <c r="L24" i="25"/>
  <c r="M24" i="25"/>
  <c r="N24" i="25"/>
  <c r="P24" i="25"/>
  <c r="Q24" i="25"/>
  <c r="R24" i="25"/>
  <c r="E25" i="25"/>
  <c r="G25" i="25" s="1"/>
  <c r="F25" i="25"/>
  <c r="H25" i="25"/>
  <c r="I25" i="25"/>
  <c r="J25" i="25"/>
  <c r="L25" i="25"/>
  <c r="M25" i="25"/>
  <c r="N25" i="25"/>
  <c r="P25" i="25"/>
  <c r="Q25" i="25"/>
  <c r="R25" i="25"/>
  <c r="E26" i="25"/>
  <c r="G26" i="25" s="1"/>
  <c r="F26" i="25"/>
  <c r="H26" i="25"/>
  <c r="I26" i="25"/>
  <c r="J26" i="25"/>
  <c r="L26" i="25"/>
  <c r="M26" i="25"/>
  <c r="N26" i="25"/>
  <c r="P26" i="25"/>
  <c r="Q26" i="25"/>
  <c r="R26" i="25"/>
  <c r="E27" i="25"/>
  <c r="G27" i="25" s="1"/>
  <c r="F27" i="25"/>
  <c r="H27" i="25"/>
  <c r="I27" i="25"/>
  <c r="J27" i="25"/>
  <c r="L27" i="25"/>
  <c r="M27" i="25"/>
  <c r="N27" i="25"/>
  <c r="P27" i="25"/>
  <c r="Q27" i="25"/>
  <c r="R27" i="25"/>
  <c r="E28" i="25"/>
  <c r="G28" i="25" s="1"/>
  <c r="F28" i="25"/>
  <c r="H28" i="25"/>
  <c r="I28" i="25"/>
  <c r="J28" i="25"/>
  <c r="L28" i="25"/>
  <c r="M28" i="25"/>
  <c r="N28" i="25"/>
  <c r="P28" i="25"/>
  <c r="Q28" i="25"/>
  <c r="R28" i="25"/>
  <c r="E29" i="25"/>
  <c r="G29" i="25" s="1"/>
  <c r="F29" i="25"/>
  <c r="H29" i="25"/>
  <c r="I29" i="25"/>
  <c r="J29" i="25"/>
  <c r="L29" i="25"/>
  <c r="M29" i="25"/>
  <c r="N29" i="25"/>
  <c r="P29" i="25"/>
  <c r="Q29" i="25"/>
  <c r="R29" i="25"/>
  <c r="E30" i="25"/>
  <c r="G30" i="25" s="1"/>
  <c r="F30" i="25"/>
  <c r="H30" i="25"/>
  <c r="I30" i="25"/>
  <c r="J30" i="25"/>
  <c r="L30" i="25"/>
  <c r="M30" i="25"/>
  <c r="N30" i="25"/>
  <c r="P30" i="25"/>
  <c r="Q30" i="25"/>
  <c r="R30" i="25"/>
  <c r="E31" i="25"/>
  <c r="G31" i="25" s="1"/>
  <c r="F31" i="25"/>
  <c r="H31" i="25"/>
  <c r="I31" i="25"/>
  <c r="J31" i="25"/>
  <c r="L31" i="25"/>
  <c r="M31" i="25"/>
  <c r="N31" i="25"/>
  <c r="P31" i="25"/>
  <c r="Q31" i="25"/>
  <c r="R31" i="25"/>
  <c r="E32" i="25"/>
  <c r="G32" i="25" s="1"/>
  <c r="F32" i="25"/>
  <c r="H32" i="25"/>
  <c r="I32" i="25"/>
  <c r="J32" i="25"/>
  <c r="L32" i="25"/>
  <c r="M32" i="25"/>
  <c r="N32" i="25"/>
  <c r="P32" i="25"/>
  <c r="Q32" i="25"/>
  <c r="R32" i="25"/>
  <c r="E45" i="25"/>
  <c r="E51" i="25" s="1"/>
  <c r="E14" i="9" s="1"/>
  <c r="H14" i="9"/>
  <c r="G14" i="9"/>
  <c r="L14" i="9"/>
  <c r="E23" i="23"/>
  <c r="K23" i="23" s="1"/>
  <c r="E24" i="23"/>
  <c r="K24" i="23" s="1"/>
  <c r="E25" i="23"/>
  <c r="E26" i="23"/>
  <c r="I26" i="23" s="1"/>
  <c r="M26" i="23"/>
  <c r="E27" i="23"/>
  <c r="K27" i="23" s="1"/>
  <c r="M27" i="23"/>
  <c r="E28" i="23"/>
  <c r="E29" i="23"/>
  <c r="I29" i="23" s="1"/>
  <c r="E30" i="23"/>
  <c r="K30" i="23" s="1"/>
  <c r="E31" i="23"/>
  <c r="M31" i="23"/>
  <c r="E32" i="23"/>
  <c r="I32" i="23" s="1"/>
  <c r="E45" i="23"/>
  <c r="E51" i="23"/>
  <c r="E15" i="9" s="1"/>
  <c r="H15" i="9"/>
  <c r="H28" i="9" s="1"/>
  <c r="G15" i="9"/>
  <c r="L15" i="9"/>
  <c r="J28" i="9"/>
  <c r="H5" i="9"/>
  <c r="H6" i="9"/>
  <c r="H7" i="9"/>
  <c r="H8" i="9"/>
  <c r="G5" i="9"/>
  <c r="G6" i="9"/>
  <c r="G7" i="9"/>
  <c r="G8" i="9"/>
  <c r="E85" i="33"/>
  <c r="C86" i="33" s="1"/>
  <c r="C61" i="33"/>
  <c r="D57" i="33"/>
  <c r="M33" i="33"/>
  <c r="I33" i="33"/>
  <c r="C32" i="33"/>
  <c r="C31" i="33"/>
  <c r="C30" i="33"/>
  <c r="C29" i="33"/>
  <c r="C28" i="33"/>
  <c r="C27" i="33"/>
  <c r="C26" i="33"/>
  <c r="C25" i="33"/>
  <c r="C24" i="33"/>
  <c r="C23" i="33"/>
  <c r="E85" i="32"/>
  <c r="C86" i="32" s="1"/>
  <c r="C61" i="32"/>
  <c r="D57" i="32"/>
  <c r="S33" i="32"/>
  <c r="P33" i="32"/>
  <c r="O33" i="32"/>
  <c r="M33" i="32"/>
  <c r="K33" i="32"/>
  <c r="I33" i="32"/>
  <c r="G33" i="32"/>
  <c r="C32" i="32"/>
  <c r="C31" i="32"/>
  <c r="C30" i="32"/>
  <c r="C29" i="32"/>
  <c r="C28" i="32"/>
  <c r="C27" i="32"/>
  <c r="C26" i="32"/>
  <c r="C25" i="32"/>
  <c r="C24" i="32"/>
  <c r="C23" i="32"/>
  <c r="E85" i="31"/>
  <c r="C86" i="31" s="1"/>
  <c r="C61" i="31"/>
  <c r="D57" i="31"/>
  <c r="M33" i="31"/>
  <c r="C32" i="31"/>
  <c r="C31" i="31"/>
  <c r="C30" i="31"/>
  <c r="C29" i="31"/>
  <c r="C28" i="31"/>
  <c r="C27" i="31"/>
  <c r="C26" i="31"/>
  <c r="C25" i="31"/>
  <c r="C24" i="31"/>
  <c r="C23" i="31"/>
  <c r="E85" i="30"/>
  <c r="C86" i="30" s="1"/>
  <c r="C61" i="30"/>
  <c r="D57" i="30"/>
  <c r="S33" i="30"/>
  <c r="Q33" i="30"/>
  <c r="P33" i="30"/>
  <c r="O33" i="30"/>
  <c r="M33" i="30"/>
  <c r="K33" i="30"/>
  <c r="I33" i="30"/>
  <c r="H33" i="30"/>
  <c r="G33" i="30"/>
  <c r="F33" i="30"/>
  <c r="C32" i="30"/>
  <c r="C31" i="30"/>
  <c r="C30" i="30"/>
  <c r="C29" i="30"/>
  <c r="C28" i="30"/>
  <c r="C27" i="30"/>
  <c r="C26" i="30"/>
  <c r="C25" i="30"/>
  <c r="C24" i="30"/>
  <c r="C23" i="30"/>
  <c r="E85" i="29"/>
  <c r="C86" i="29" s="1"/>
  <c r="C61" i="29"/>
  <c r="D57" i="29"/>
  <c r="C32" i="29"/>
  <c r="C31" i="29"/>
  <c r="C30" i="29"/>
  <c r="C29" i="29"/>
  <c r="C28" i="29"/>
  <c r="C27" i="29"/>
  <c r="C26" i="29"/>
  <c r="C25" i="29"/>
  <c r="C24" i="29"/>
  <c r="C23" i="29"/>
  <c r="E85" i="28"/>
  <c r="C86" i="28" s="1"/>
  <c r="C61" i="28"/>
  <c r="D57" i="28"/>
  <c r="Q33" i="28"/>
  <c r="M33" i="28"/>
  <c r="I33" i="28"/>
  <c r="C32" i="28"/>
  <c r="C31" i="28"/>
  <c r="C30" i="28"/>
  <c r="C29" i="28"/>
  <c r="C28" i="28"/>
  <c r="C27" i="28"/>
  <c r="C26" i="28"/>
  <c r="C25" i="28"/>
  <c r="C24" i="28"/>
  <c r="C23" i="28"/>
  <c r="E85" i="27"/>
  <c r="C86" i="27" s="1"/>
  <c r="C61" i="27"/>
  <c r="D57" i="27"/>
  <c r="C32" i="27"/>
  <c r="C31" i="27"/>
  <c r="C30" i="27"/>
  <c r="C29" i="27"/>
  <c r="C28" i="27"/>
  <c r="C27" i="27"/>
  <c r="C26" i="27"/>
  <c r="C25" i="27"/>
  <c r="C24" i="27"/>
  <c r="C23" i="27"/>
  <c r="E85" i="26"/>
  <c r="C86" i="26" s="1"/>
  <c r="C61" i="26"/>
  <c r="D57" i="26"/>
  <c r="S33" i="26"/>
  <c r="Q33" i="26"/>
  <c r="P33" i="26"/>
  <c r="O33" i="26"/>
  <c r="M33" i="26"/>
  <c r="L33" i="26"/>
  <c r="K33" i="26"/>
  <c r="I33" i="26"/>
  <c r="H33" i="26"/>
  <c r="G33" i="26"/>
  <c r="C32" i="26"/>
  <c r="C31" i="26"/>
  <c r="C30" i="26"/>
  <c r="C29" i="26"/>
  <c r="C28" i="26"/>
  <c r="C27" i="26"/>
  <c r="C26" i="26"/>
  <c r="C25" i="26"/>
  <c r="C24" i="26"/>
  <c r="C23" i="26"/>
  <c r="L8" i="9"/>
  <c r="L7" i="9"/>
  <c r="L6" i="9"/>
  <c r="B16" i="14"/>
  <c r="B15" i="14"/>
  <c r="B14" i="14"/>
  <c r="C16" i="9"/>
  <c r="B16" i="9"/>
  <c r="C15" i="9"/>
  <c r="C14" i="9"/>
  <c r="B14" i="9"/>
  <c r="B15" i="9"/>
  <c r="E85" i="25"/>
  <c r="C86" i="25" s="1"/>
  <c r="C61" i="25"/>
  <c r="D57" i="25"/>
  <c r="C32" i="25"/>
  <c r="C31" i="25"/>
  <c r="C30" i="25"/>
  <c r="C29" i="25"/>
  <c r="C28" i="25"/>
  <c r="C27" i="25"/>
  <c r="C26" i="25"/>
  <c r="C25" i="25"/>
  <c r="C24" i="25"/>
  <c r="C23" i="25"/>
  <c r="E85" i="24"/>
  <c r="C86" i="24" s="1"/>
  <c r="C61" i="24"/>
  <c r="D57" i="24"/>
  <c r="C32" i="24"/>
  <c r="C31" i="24"/>
  <c r="C30" i="24"/>
  <c r="C29" i="24"/>
  <c r="C28" i="24"/>
  <c r="C27" i="24"/>
  <c r="C26" i="24"/>
  <c r="C25" i="24"/>
  <c r="C24" i="24"/>
  <c r="C23" i="24"/>
  <c r="R33" i="25"/>
  <c r="Q33" i="25"/>
  <c r="M33" i="25"/>
  <c r="H33" i="25"/>
  <c r="I33" i="25"/>
  <c r="P33" i="25"/>
  <c r="I33" i="24"/>
  <c r="M33" i="24"/>
  <c r="F33" i="24"/>
  <c r="Q33" i="24"/>
  <c r="L33" i="24"/>
  <c r="C61" i="23"/>
  <c r="C61" i="22"/>
  <c r="C61" i="21"/>
  <c r="C61" i="20"/>
  <c r="C61" i="19"/>
  <c r="C61" i="18"/>
  <c r="C61" i="15"/>
  <c r="C61" i="11"/>
  <c r="C61" i="10"/>
  <c r="C61" i="6"/>
  <c r="C5" i="9"/>
  <c r="C13" i="9"/>
  <c r="B13" i="9"/>
  <c r="C12" i="9"/>
  <c r="B12" i="9"/>
  <c r="C11" i="9"/>
  <c r="B11" i="9"/>
  <c r="C10" i="9"/>
  <c r="B10" i="9"/>
  <c r="C9" i="9"/>
  <c r="B9" i="9"/>
  <c r="C8" i="9"/>
  <c r="B8" i="9"/>
  <c r="B13" i="14"/>
  <c r="B12" i="14"/>
  <c r="B11" i="14"/>
  <c r="B10" i="14"/>
  <c r="B9" i="14"/>
  <c r="B8" i="14"/>
  <c r="B7" i="14"/>
  <c r="B6" i="14"/>
  <c r="B5" i="14"/>
  <c r="E85" i="23"/>
  <c r="C86" i="23" s="1"/>
  <c r="D57" i="23"/>
  <c r="C32" i="23"/>
  <c r="C31" i="23"/>
  <c r="C30" i="23"/>
  <c r="C29" i="23"/>
  <c r="C28" i="23"/>
  <c r="C27" i="23"/>
  <c r="C26" i="23"/>
  <c r="C25" i="23"/>
  <c r="C24" i="23"/>
  <c r="C23" i="23"/>
  <c r="E85" i="22"/>
  <c r="C86" i="22" s="1"/>
  <c r="D57" i="22"/>
  <c r="Q33" i="22"/>
  <c r="M33" i="22"/>
  <c r="C32" i="22"/>
  <c r="C31" i="22"/>
  <c r="C30" i="22"/>
  <c r="C29" i="22"/>
  <c r="C28" i="22"/>
  <c r="C27" i="22"/>
  <c r="C26" i="22"/>
  <c r="C25" i="22"/>
  <c r="C24" i="22"/>
  <c r="C23" i="22"/>
  <c r="E85" i="21"/>
  <c r="C86" i="21" s="1"/>
  <c r="D57" i="21"/>
  <c r="S33" i="21"/>
  <c r="Q33" i="21"/>
  <c r="P33" i="21"/>
  <c r="O33" i="21"/>
  <c r="M33" i="21"/>
  <c r="L33" i="21"/>
  <c r="K33" i="21"/>
  <c r="I33" i="21"/>
  <c r="H33" i="21"/>
  <c r="G33" i="21"/>
  <c r="C32" i="21"/>
  <c r="C31" i="21"/>
  <c r="C30" i="21"/>
  <c r="C29" i="21"/>
  <c r="C28" i="21"/>
  <c r="C27" i="21"/>
  <c r="C26" i="21"/>
  <c r="C25" i="21"/>
  <c r="C24" i="21"/>
  <c r="C23" i="21"/>
  <c r="E85" i="20"/>
  <c r="C86" i="20"/>
  <c r="D57" i="20"/>
  <c r="C32" i="20"/>
  <c r="C31" i="20"/>
  <c r="C30" i="20"/>
  <c r="C29" i="20"/>
  <c r="C28" i="20"/>
  <c r="C27" i="20"/>
  <c r="C26" i="20"/>
  <c r="C25" i="20"/>
  <c r="C24" i="20"/>
  <c r="C23" i="20"/>
  <c r="E85" i="19"/>
  <c r="C86" i="19" s="1"/>
  <c r="D57" i="19"/>
  <c r="M33" i="19"/>
  <c r="C32" i="19"/>
  <c r="C31" i="19"/>
  <c r="C30" i="19"/>
  <c r="C29" i="19"/>
  <c r="C28" i="19"/>
  <c r="C27" i="19"/>
  <c r="C26" i="19"/>
  <c r="C25" i="19"/>
  <c r="C24" i="19"/>
  <c r="C23" i="19"/>
  <c r="E85" i="18"/>
  <c r="C86" i="18" s="1"/>
  <c r="M33" i="18"/>
  <c r="D57" i="18"/>
  <c r="Q33" i="18"/>
  <c r="C32" i="18"/>
  <c r="C31" i="18"/>
  <c r="C30" i="18"/>
  <c r="C29" i="18"/>
  <c r="C28" i="18"/>
  <c r="C27" i="18"/>
  <c r="C26" i="18"/>
  <c r="C25" i="18"/>
  <c r="C24" i="18"/>
  <c r="C23" i="18"/>
  <c r="E85" i="15"/>
  <c r="C86" i="15"/>
  <c r="D57" i="15"/>
  <c r="C32" i="15"/>
  <c r="C31" i="15"/>
  <c r="C30" i="15"/>
  <c r="C29" i="15"/>
  <c r="C28" i="15"/>
  <c r="C27" i="15"/>
  <c r="C26" i="15"/>
  <c r="C25" i="15"/>
  <c r="C24" i="15"/>
  <c r="C23" i="15"/>
  <c r="E85" i="11"/>
  <c r="C86" i="11"/>
  <c r="E85" i="10"/>
  <c r="C86" i="10"/>
  <c r="E85" i="6"/>
  <c r="C86" i="6"/>
  <c r="D57" i="11"/>
  <c r="D57" i="10"/>
  <c r="D57" i="6"/>
  <c r="C7" i="9"/>
  <c r="B7" i="9"/>
  <c r="C6" i="9"/>
  <c r="B6" i="9"/>
  <c r="B5" i="9"/>
  <c r="C32" i="11"/>
  <c r="C31" i="11"/>
  <c r="C30" i="11"/>
  <c r="C29" i="11"/>
  <c r="C28" i="11"/>
  <c r="C27" i="11"/>
  <c r="C26" i="11"/>
  <c r="C25" i="11"/>
  <c r="C24" i="11"/>
  <c r="C23" i="11"/>
  <c r="C32" i="10"/>
  <c r="C31" i="10"/>
  <c r="C30" i="10"/>
  <c r="C29" i="10"/>
  <c r="C28" i="10"/>
  <c r="C27" i="10"/>
  <c r="C26" i="10"/>
  <c r="C25" i="10"/>
  <c r="C24" i="10"/>
  <c r="C23" i="10"/>
  <c r="P29" i="8"/>
  <c r="L29" i="8"/>
  <c r="L37" i="8"/>
  <c r="H29" i="8"/>
  <c r="Q28" i="8"/>
  <c r="Q27" i="8"/>
  <c r="K29" i="8"/>
  <c r="I29" i="8"/>
  <c r="P18" i="8"/>
  <c r="O18" i="8"/>
  <c r="N18" i="8"/>
  <c r="M18" i="8"/>
  <c r="L18" i="8"/>
  <c r="K18" i="8"/>
  <c r="J18" i="8"/>
  <c r="I18" i="8"/>
  <c r="H18" i="8"/>
  <c r="G18" i="8"/>
  <c r="F18" i="8"/>
  <c r="E18" i="8"/>
  <c r="P17" i="8"/>
  <c r="O17" i="8"/>
  <c r="N17" i="8"/>
  <c r="M17" i="8"/>
  <c r="L17" i="8"/>
  <c r="K17" i="8"/>
  <c r="J17" i="8"/>
  <c r="I17" i="8"/>
  <c r="H17" i="8"/>
  <c r="G17" i="8"/>
  <c r="F17" i="8"/>
  <c r="E17" i="8"/>
  <c r="P16" i="8"/>
  <c r="O16" i="8"/>
  <c r="N16" i="8"/>
  <c r="M16" i="8"/>
  <c r="L16" i="8"/>
  <c r="K16" i="8"/>
  <c r="J16" i="8"/>
  <c r="I16" i="8"/>
  <c r="H16" i="8"/>
  <c r="G16" i="8"/>
  <c r="F16" i="8"/>
  <c r="E16" i="8"/>
  <c r="P15" i="8"/>
  <c r="O15" i="8"/>
  <c r="N15" i="8"/>
  <c r="M15" i="8"/>
  <c r="L15" i="8"/>
  <c r="K15" i="8"/>
  <c r="J15" i="8"/>
  <c r="I15" i="8"/>
  <c r="H15" i="8"/>
  <c r="G15" i="8"/>
  <c r="F15" i="8"/>
  <c r="E15" i="8"/>
  <c r="P14" i="8"/>
  <c r="O14" i="8"/>
  <c r="N14" i="8"/>
  <c r="M14" i="8"/>
  <c r="L14" i="8"/>
  <c r="K14" i="8"/>
  <c r="J14" i="8"/>
  <c r="I14" i="8"/>
  <c r="H14" i="8"/>
  <c r="G14" i="8"/>
  <c r="F14" i="8"/>
  <c r="E14" i="8"/>
  <c r="D32" i="6"/>
  <c r="C32" i="6"/>
  <c r="B32" i="6"/>
  <c r="D31" i="6"/>
  <c r="C31" i="6"/>
  <c r="B31" i="6"/>
  <c r="D30" i="6"/>
  <c r="C30" i="6"/>
  <c r="B30" i="6"/>
  <c r="D29" i="6"/>
  <c r="C29" i="6"/>
  <c r="B29" i="6"/>
  <c r="D28" i="6"/>
  <c r="C28" i="6"/>
  <c r="B28" i="6"/>
  <c r="D27" i="6"/>
  <c r="C27" i="6"/>
  <c r="B27" i="6"/>
  <c r="D26" i="6"/>
  <c r="C26" i="6"/>
  <c r="B26" i="6"/>
  <c r="D25" i="6"/>
  <c r="C25" i="6"/>
  <c r="B25" i="6"/>
  <c r="D24" i="6"/>
  <c r="C24" i="6"/>
  <c r="B24" i="6"/>
  <c r="D23" i="6"/>
  <c r="C23" i="6"/>
  <c r="B23" i="6"/>
  <c r="I37" i="8"/>
  <c r="O37" i="8"/>
  <c r="I35" i="5"/>
  <c r="I36" i="5"/>
  <c r="J35" i="5"/>
  <c r="I31" i="5"/>
  <c r="I32" i="5"/>
  <c r="J31" i="5"/>
  <c r="I16" i="5"/>
  <c r="I17" i="5"/>
  <c r="I18" i="5" s="1"/>
  <c r="F12" i="5"/>
  <c r="F13" i="5" s="1"/>
  <c r="F14" i="5"/>
  <c r="F15" i="5" s="1"/>
  <c r="F16" i="5" s="1"/>
  <c r="F17" i="5" s="1"/>
  <c r="F18" i="5" s="1"/>
  <c r="D38" i="5"/>
  <c r="D37" i="5"/>
  <c r="Q35" i="8"/>
  <c r="Q26" i="8"/>
  <c r="E29" i="8"/>
  <c r="M33" i="20"/>
  <c r="R33" i="19"/>
  <c r="J33" i="19"/>
  <c r="F33" i="19"/>
  <c r="R33" i="18"/>
  <c r="N33" i="18"/>
  <c r="I33" i="18"/>
  <c r="G33" i="19"/>
  <c r="G33" i="18"/>
  <c r="I33" i="19"/>
  <c r="S33" i="19"/>
  <c r="O33" i="18"/>
  <c r="J33" i="18"/>
  <c r="K33" i="19"/>
  <c r="O33" i="19"/>
  <c r="S33" i="18"/>
  <c r="P33" i="18"/>
  <c r="K33" i="18"/>
  <c r="T19" i="6"/>
  <c r="Q31" i="8"/>
  <c r="D44" i="8"/>
  <c r="J23" i="10"/>
  <c r="Q23" i="10"/>
  <c r="M23" i="10"/>
  <c r="I23" i="10"/>
  <c r="P23" i="10"/>
  <c r="L23" i="10"/>
  <c r="H23" i="10"/>
  <c r="N24" i="11"/>
  <c r="J24" i="11"/>
  <c r="Q24" i="11"/>
  <c r="M24" i="11"/>
  <c r="I24" i="11"/>
  <c r="P24" i="11"/>
  <c r="L24" i="11"/>
  <c r="G24" i="11"/>
  <c r="O24" i="15"/>
  <c r="I24" i="15"/>
  <c r="P24" i="15"/>
  <c r="K24" i="15"/>
  <c r="S24" i="15"/>
  <c r="M24" i="15"/>
  <c r="H24" i="15"/>
  <c r="Q26" i="14"/>
  <c r="F33" i="35"/>
  <c r="J27" i="14"/>
  <c r="R24" i="15"/>
  <c r="N24" i="15"/>
  <c r="J24" i="15"/>
  <c r="D29" i="8"/>
  <c r="AB80" i="2" l="1"/>
  <c r="K27" i="6"/>
  <c r="AB89" i="2"/>
  <c r="AB81" i="2"/>
  <c r="AB75" i="2"/>
  <c r="AB73" i="2"/>
  <c r="AB71" i="2"/>
  <c r="AB105" i="2"/>
  <c r="Q31" i="6"/>
  <c r="AB76" i="2"/>
  <c r="AB74" i="2"/>
  <c r="AB72" i="2"/>
  <c r="AB70" i="2"/>
  <c r="AB68" i="2"/>
  <c r="AB102" i="2"/>
  <c r="Q23" i="6"/>
  <c r="AB19" i="2"/>
  <c r="AB91" i="2"/>
  <c r="L30" i="6"/>
  <c r="Z118" i="2"/>
  <c r="AA118" i="2" s="1"/>
  <c r="AB118" i="2" s="1"/>
  <c r="Z156" i="2"/>
  <c r="AA156" i="2" s="1"/>
  <c r="AB156" i="2" s="1"/>
  <c r="Z152" i="2"/>
  <c r="AA152" i="2" s="1"/>
  <c r="AB152" i="2" s="1"/>
  <c r="AB113" i="2"/>
  <c r="AB77" i="2"/>
  <c r="AB69" i="2"/>
  <c r="AB66" i="2"/>
  <c r="AB40" i="2"/>
  <c r="AB36" i="2"/>
  <c r="AB24" i="2"/>
  <c r="AB107" i="2"/>
  <c r="Z11" i="2"/>
  <c r="AA11" i="2" s="1"/>
  <c r="AB78" i="2"/>
  <c r="AB67" i="2"/>
  <c r="AB65" i="2"/>
  <c r="Z136" i="2"/>
  <c r="AA136" i="2" s="1"/>
  <c r="AB136" i="2" s="1"/>
  <c r="AB97" i="2"/>
  <c r="AB86" i="2"/>
  <c r="L26" i="6"/>
  <c r="O26" i="6"/>
  <c r="J26" i="6"/>
  <c r="G26" i="6"/>
  <c r="H29" i="6"/>
  <c r="AB63" i="2"/>
  <c r="AB61" i="2"/>
  <c r="AB59" i="2"/>
  <c r="AB57" i="2"/>
  <c r="AB55" i="2"/>
  <c r="AB53" i="2"/>
  <c r="AB51" i="2"/>
  <c r="AB49" i="2"/>
  <c r="AB47" i="2"/>
  <c r="AB45" i="2"/>
  <c r="AB43" i="2"/>
  <c r="AB41" i="2"/>
  <c r="AB35" i="2"/>
  <c r="AB27" i="2"/>
  <c r="AB115" i="2"/>
  <c r="AB110" i="2"/>
  <c r="AB88" i="2"/>
  <c r="AB83" i="2"/>
  <c r="Z12" i="2"/>
  <c r="AA12" i="2" s="1"/>
  <c r="AB64" i="2"/>
  <c r="AB62" i="2"/>
  <c r="AB60" i="2"/>
  <c r="AB58" i="2"/>
  <c r="AB56" i="2"/>
  <c r="AB54" i="2"/>
  <c r="AB52" i="2"/>
  <c r="AB50" i="2"/>
  <c r="AB48" i="2"/>
  <c r="AB46" i="2"/>
  <c r="AB44" i="2"/>
  <c r="AB42" i="2"/>
  <c r="AB30" i="2"/>
  <c r="Z147" i="2"/>
  <c r="AA147" i="2" s="1"/>
  <c r="AB147" i="2" s="1"/>
  <c r="Z144" i="2"/>
  <c r="AA144" i="2" s="1"/>
  <c r="AB144" i="2" s="1"/>
  <c r="Z143" i="2"/>
  <c r="AA143" i="2" s="1"/>
  <c r="AB143" i="2" s="1"/>
  <c r="Z134" i="2"/>
  <c r="AA134" i="2" s="1"/>
  <c r="AB134" i="2" s="1"/>
  <c r="Z130" i="2"/>
  <c r="AA130" i="2" s="1"/>
  <c r="AB130" i="2" s="1"/>
  <c r="Z126" i="2"/>
  <c r="AA126" i="2" s="1"/>
  <c r="AB126" i="2" s="1"/>
  <c r="Z123" i="2"/>
  <c r="AA123" i="2" s="1"/>
  <c r="AB123" i="2" s="1"/>
  <c r="AB99" i="2"/>
  <c r="AB94" i="2"/>
  <c r="I31" i="6"/>
  <c r="M31" i="6"/>
  <c r="G31" i="6"/>
  <c r="M27" i="6"/>
  <c r="O27" i="6"/>
  <c r="H27" i="6"/>
  <c r="Q27" i="6"/>
  <c r="I27" i="6"/>
  <c r="J24" i="6"/>
  <c r="M24" i="6"/>
  <c r="L27" i="6"/>
  <c r="R27" i="6"/>
  <c r="G27" i="6"/>
  <c r="R31" i="6"/>
  <c r="M28" i="6"/>
  <c r="I28" i="6"/>
  <c r="L28" i="6"/>
  <c r="Z13" i="2"/>
  <c r="AA13" i="2" s="1"/>
  <c r="Z140" i="2"/>
  <c r="AA140" i="2" s="1"/>
  <c r="AB140" i="2" s="1"/>
  <c r="Z131" i="2"/>
  <c r="AA131" i="2" s="1"/>
  <c r="AB131" i="2" s="1"/>
  <c r="Z127" i="2"/>
  <c r="AA127" i="2" s="1"/>
  <c r="AB127" i="2" s="1"/>
  <c r="Z119" i="2"/>
  <c r="AA119" i="2" s="1"/>
  <c r="AB119" i="2" s="1"/>
  <c r="AB111" i="2"/>
  <c r="AB103" i="2"/>
  <c r="AB100" i="2"/>
  <c r="AB92" i="2"/>
  <c r="AB87" i="2"/>
  <c r="AB79" i="2"/>
  <c r="N23" i="6"/>
  <c r="Z10" i="2"/>
  <c r="AA10" i="2" s="1"/>
  <c r="AB28" i="2"/>
  <c r="Z150" i="2"/>
  <c r="AA150" i="2" s="1"/>
  <c r="AB150" i="2" s="1"/>
  <c r="Z146" i="2"/>
  <c r="AA146" i="2" s="1"/>
  <c r="AB146" i="2" s="1"/>
  <c r="Z142" i="2"/>
  <c r="AA142" i="2" s="1"/>
  <c r="AB142" i="2" s="1"/>
  <c r="Z138" i="2"/>
  <c r="AA138" i="2" s="1"/>
  <c r="AB138" i="2" s="1"/>
  <c r="Z129" i="2"/>
  <c r="AA129" i="2" s="1"/>
  <c r="AB129" i="2" s="1"/>
  <c r="Z120" i="2"/>
  <c r="AA120" i="2" s="1"/>
  <c r="AB120" i="2" s="1"/>
  <c r="AB112" i="2"/>
  <c r="AB104" i="2"/>
  <c r="AB96" i="2"/>
  <c r="AB39" i="2"/>
  <c r="AB31" i="2"/>
  <c r="AB18" i="2"/>
  <c r="Z148" i="2"/>
  <c r="AA148" i="2" s="1"/>
  <c r="AB148" i="2" s="1"/>
  <c r="AB116" i="2"/>
  <c r="AB108" i="2"/>
  <c r="AB95" i="2"/>
  <c r="AB84" i="2"/>
  <c r="AB23" i="2"/>
  <c r="Z14" i="2"/>
  <c r="AA14" i="2" s="1"/>
  <c r="AB14" i="2" s="1"/>
  <c r="Z154" i="2"/>
  <c r="AA154" i="2" s="1"/>
  <c r="AB154" i="2" s="1"/>
  <c r="Z145" i="2"/>
  <c r="AA145" i="2" s="1"/>
  <c r="AB145" i="2" s="1"/>
  <c r="Z132" i="2"/>
  <c r="AA132" i="2" s="1"/>
  <c r="AB132" i="2" s="1"/>
  <c r="Z128" i="2"/>
  <c r="AA128" i="2" s="1"/>
  <c r="AB128" i="2" s="1"/>
  <c r="Z124" i="2"/>
  <c r="AA124" i="2" s="1"/>
  <c r="AB124" i="2" s="1"/>
  <c r="AB114" i="2"/>
  <c r="AB109" i="2"/>
  <c r="AB106" i="2"/>
  <c r="AB101" i="2"/>
  <c r="AB98" i="2"/>
  <c r="AB93" i="2"/>
  <c r="AB90" i="2"/>
  <c r="AB85" i="2"/>
  <c r="AB82" i="2"/>
  <c r="J28" i="6"/>
  <c r="O28" i="6"/>
  <c r="AB38" i="2"/>
  <c r="AB33" i="2"/>
  <c r="AB25" i="2"/>
  <c r="AB22" i="2"/>
  <c r="AB20" i="2"/>
  <c r="AB17" i="2"/>
  <c r="Z117" i="2"/>
  <c r="AA117" i="2" s="1"/>
  <c r="AB117" i="2" s="1"/>
  <c r="Z139" i="2"/>
  <c r="AA139" i="2" s="1"/>
  <c r="AB139" i="2" s="1"/>
  <c r="Z137" i="2"/>
  <c r="AA137" i="2" s="1"/>
  <c r="AB137" i="2" s="1"/>
  <c r="Z135" i="2"/>
  <c r="AA135" i="2" s="1"/>
  <c r="AB135" i="2" s="1"/>
  <c r="Q24" i="6"/>
  <c r="G30" i="6"/>
  <c r="P28" i="6"/>
  <c r="AB37" i="2"/>
  <c r="AB34" i="2"/>
  <c r="AB32" i="2"/>
  <c r="AB29" i="2"/>
  <c r="AB26" i="2"/>
  <c r="AB21" i="2"/>
  <c r="AB16" i="2"/>
  <c r="Z15" i="2"/>
  <c r="AA15" i="2" s="1"/>
  <c r="AB15" i="2" s="1"/>
  <c r="Z155" i="2"/>
  <c r="AA155" i="2" s="1"/>
  <c r="AB155" i="2" s="1"/>
  <c r="Z153" i="2"/>
  <c r="AA153" i="2" s="1"/>
  <c r="AB153" i="2" s="1"/>
  <c r="Z151" i="2"/>
  <c r="AA151" i="2" s="1"/>
  <c r="AB151" i="2" s="1"/>
  <c r="K30" i="6"/>
  <c r="P30" i="6"/>
  <c r="J30" i="6"/>
  <c r="I26" i="6"/>
  <c r="H26" i="6"/>
  <c r="F30" i="6"/>
  <c r="N30" i="6"/>
  <c r="M30" i="6"/>
  <c r="I24" i="6"/>
  <c r="S26" i="6"/>
  <c r="R30" i="6"/>
  <c r="Q30" i="6"/>
  <c r="H30" i="6"/>
  <c r="S28" i="6"/>
  <c r="P23" i="6"/>
  <c r="G23" i="6"/>
  <c r="M23" i="6"/>
  <c r="H23" i="6"/>
  <c r="J23" i="6"/>
  <c r="R23" i="6"/>
  <c r="L23" i="6"/>
  <c r="K23" i="6"/>
  <c r="O23" i="6"/>
  <c r="G32" i="6"/>
  <c r="J32" i="6"/>
  <c r="N32" i="6"/>
  <c r="R32" i="6"/>
  <c r="F32" i="6"/>
  <c r="H32" i="6"/>
  <c r="L32" i="6"/>
  <c r="I32" i="6"/>
  <c r="M32" i="6"/>
  <c r="Q32" i="6"/>
  <c r="P32" i="6"/>
  <c r="K32" i="6"/>
  <c r="O32" i="6"/>
  <c r="S32" i="6"/>
  <c r="H25" i="6"/>
  <c r="L25" i="6"/>
  <c r="P25" i="6"/>
  <c r="I25" i="6"/>
  <c r="M25" i="6"/>
  <c r="Q25" i="6"/>
  <c r="F25" i="6"/>
  <c r="J25" i="6"/>
  <c r="N25" i="6"/>
  <c r="R25" i="6"/>
  <c r="G25" i="6"/>
  <c r="K25" i="6"/>
  <c r="O25" i="6"/>
  <c r="S25" i="6"/>
  <c r="P24" i="6"/>
  <c r="L24" i="6"/>
  <c r="H24" i="6"/>
  <c r="R29" i="6"/>
  <c r="S24" i="6"/>
  <c r="O24" i="6"/>
  <c r="K24" i="6"/>
  <c r="F26" i="6"/>
  <c r="R26" i="6"/>
  <c r="N26" i="6"/>
  <c r="G28" i="6"/>
  <c r="R28" i="6"/>
  <c r="N28" i="6"/>
  <c r="K31" i="6"/>
  <c r="F31" i="6"/>
  <c r="O31" i="6"/>
  <c r="S23" i="6"/>
  <c r="F23" i="6"/>
  <c r="G24" i="6"/>
  <c r="R24" i="6"/>
  <c r="N24" i="6"/>
  <c r="K26" i="6"/>
  <c r="P26" i="6"/>
  <c r="Q26" i="6"/>
  <c r="I30" i="6"/>
  <c r="S30" i="6"/>
  <c r="K28" i="6"/>
  <c r="F28" i="6"/>
  <c r="Q28" i="6"/>
  <c r="J31" i="6"/>
  <c r="M32" i="23"/>
  <c r="H31" i="23"/>
  <c r="L31" i="23"/>
  <c r="P31" i="23"/>
  <c r="F31" i="23"/>
  <c r="J31" i="23"/>
  <c r="N31" i="23"/>
  <c r="R31" i="23"/>
  <c r="M29" i="23"/>
  <c r="H28" i="23"/>
  <c r="L28" i="23"/>
  <c r="P28" i="23"/>
  <c r="F28" i="23"/>
  <c r="J28" i="23"/>
  <c r="N28" i="23"/>
  <c r="R28" i="23"/>
  <c r="H25" i="23"/>
  <c r="L25" i="23"/>
  <c r="P25" i="23"/>
  <c r="F25" i="23"/>
  <c r="J25" i="23"/>
  <c r="N25" i="23"/>
  <c r="R25" i="23"/>
  <c r="M24" i="23"/>
  <c r="M23" i="23"/>
  <c r="F33" i="25"/>
  <c r="H23" i="15"/>
  <c r="H33" i="15" s="1"/>
  <c r="L23" i="15"/>
  <c r="P23" i="15"/>
  <c r="F23" i="15"/>
  <c r="K23" i="15"/>
  <c r="K33" i="15" s="1"/>
  <c r="Q23" i="15"/>
  <c r="G23" i="15"/>
  <c r="M23" i="15"/>
  <c r="M33" i="15" s="1"/>
  <c r="R23" i="15"/>
  <c r="R33" i="15" s="1"/>
  <c r="I23" i="15"/>
  <c r="N23" i="15"/>
  <c r="N33" i="15" s="1"/>
  <c r="S23" i="15"/>
  <c r="S33" i="15" s="1"/>
  <c r="G27" i="10"/>
  <c r="O27" i="10"/>
  <c r="H27" i="10"/>
  <c r="L27" i="10"/>
  <c r="N27" i="10"/>
  <c r="K27" i="10"/>
  <c r="R27" i="10"/>
  <c r="S27" i="10"/>
  <c r="F27" i="10"/>
  <c r="M27" i="10"/>
  <c r="I27" i="10"/>
  <c r="I33" i="10" s="1"/>
  <c r="P27" i="10"/>
  <c r="G44" i="8"/>
  <c r="G45" i="8" s="1"/>
  <c r="P29" i="6"/>
  <c r="F29" i="6"/>
  <c r="J29" i="6"/>
  <c r="T30" i="26"/>
  <c r="R33" i="26"/>
  <c r="T26" i="26"/>
  <c r="F33" i="26"/>
  <c r="Q18" i="14"/>
  <c r="E27" i="14"/>
  <c r="Q11" i="14"/>
  <c r="Q6" i="14"/>
  <c r="O27" i="14"/>
  <c r="Q5" i="14"/>
  <c r="L29" i="6"/>
  <c r="G29" i="6"/>
  <c r="O29" i="6"/>
  <c r="I44" i="8"/>
  <c r="F29" i="8"/>
  <c r="G28" i="9"/>
  <c r="S32" i="23"/>
  <c r="K32" i="23"/>
  <c r="S31" i="23"/>
  <c r="K31" i="23"/>
  <c r="S30" i="23"/>
  <c r="S29" i="23"/>
  <c r="K29" i="23"/>
  <c r="S28" i="23"/>
  <c r="K28" i="23"/>
  <c r="S27" i="23"/>
  <c r="S26" i="23"/>
  <c r="K26" i="23"/>
  <c r="S25" i="23"/>
  <c r="K25" i="23"/>
  <c r="K33" i="23" s="1"/>
  <c r="S24" i="23"/>
  <c r="S23" i="23"/>
  <c r="J33" i="25"/>
  <c r="G33" i="25"/>
  <c r="F32" i="22"/>
  <c r="J32" i="22"/>
  <c r="N32" i="22"/>
  <c r="R32" i="22"/>
  <c r="H32" i="22"/>
  <c r="L32" i="22"/>
  <c r="P32" i="22"/>
  <c r="F31" i="22"/>
  <c r="J31" i="22"/>
  <c r="N31" i="22"/>
  <c r="R31" i="22"/>
  <c r="H31" i="22"/>
  <c r="L31" i="22"/>
  <c r="P31" i="22"/>
  <c r="F30" i="22"/>
  <c r="J30" i="22"/>
  <c r="N30" i="22"/>
  <c r="R30" i="22"/>
  <c r="G30" i="22"/>
  <c r="K30" i="22"/>
  <c r="O30" i="22"/>
  <c r="S30" i="22"/>
  <c r="H30" i="22"/>
  <c r="L30" i="22"/>
  <c r="P30" i="22"/>
  <c r="F29" i="22"/>
  <c r="J29" i="22"/>
  <c r="N29" i="22"/>
  <c r="R29" i="22"/>
  <c r="G29" i="22"/>
  <c r="K29" i="22"/>
  <c r="O29" i="22"/>
  <c r="S29" i="22"/>
  <c r="H29" i="22"/>
  <c r="L29" i="22"/>
  <c r="P29" i="22"/>
  <c r="F28" i="22"/>
  <c r="J28" i="22"/>
  <c r="N28" i="22"/>
  <c r="R28" i="22"/>
  <c r="G28" i="22"/>
  <c r="K28" i="22"/>
  <c r="O28" i="22"/>
  <c r="S28" i="22"/>
  <c r="H28" i="22"/>
  <c r="L28" i="22"/>
  <c r="P28" i="22"/>
  <c r="F27" i="22"/>
  <c r="J27" i="22"/>
  <c r="N27" i="22"/>
  <c r="R27" i="22"/>
  <c r="G27" i="22"/>
  <c r="K27" i="22"/>
  <c r="O27" i="22"/>
  <c r="S27" i="22"/>
  <c r="H27" i="22"/>
  <c r="L27" i="22"/>
  <c r="P27" i="22"/>
  <c r="F26" i="22"/>
  <c r="J26" i="22"/>
  <c r="N26" i="22"/>
  <c r="R26" i="22"/>
  <c r="G26" i="22"/>
  <c r="K26" i="22"/>
  <c r="O26" i="22"/>
  <c r="S26" i="22"/>
  <c r="H26" i="22"/>
  <c r="L26" i="22"/>
  <c r="P26" i="22"/>
  <c r="F25" i="22"/>
  <c r="J25" i="22"/>
  <c r="N25" i="22"/>
  <c r="R25" i="22"/>
  <c r="G25" i="22"/>
  <c r="K25" i="22"/>
  <c r="O25" i="22"/>
  <c r="S25" i="22"/>
  <c r="H25" i="22"/>
  <c r="L25" i="22"/>
  <c r="P25" i="22"/>
  <c r="F24" i="22"/>
  <c r="J24" i="22"/>
  <c r="N24" i="22"/>
  <c r="R24" i="22"/>
  <c r="G24" i="22"/>
  <c r="K24" i="22"/>
  <c r="O24" i="22"/>
  <c r="S24" i="22"/>
  <c r="H24" i="22"/>
  <c r="L24" i="22"/>
  <c r="P24" i="22"/>
  <c r="F23" i="22"/>
  <c r="J23" i="22"/>
  <c r="N23" i="22"/>
  <c r="R23" i="22"/>
  <c r="G23" i="22"/>
  <c r="G33" i="22" s="1"/>
  <c r="K23" i="22"/>
  <c r="O23" i="22"/>
  <c r="S23" i="22"/>
  <c r="H23" i="22"/>
  <c r="H33" i="22" s="1"/>
  <c r="L23" i="22"/>
  <c r="P23" i="22"/>
  <c r="T31" i="21"/>
  <c r="T27" i="21"/>
  <c r="T23" i="21"/>
  <c r="F24" i="15"/>
  <c r="Q24" i="15"/>
  <c r="G24" i="15"/>
  <c r="L24" i="15"/>
  <c r="T25" i="11"/>
  <c r="L30" i="10"/>
  <c r="J27" i="10"/>
  <c r="R30" i="10"/>
  <c r="K37" i="8"/>
  <c r="G29" i="8"/>
  <c r="G37" i="8" s="1"/>
  <c r="F43" i="8"/>
  <c r="F45" i="8" s="1"/>
  <c r="N31" i="6"/>
  <c r="S31" i="6"/>
  <c r="H31" i="6"/>
  <c r="L31" i="6"/>
  <c r="P33" i="24"/>
  <c r="H33" i="24"/>
  <c r="F29" i="29"/>
  <c r="J29" i="29"/>
  <c r="N29" i="29"/>
  <c r="R29" i="29"/>
  <c r="G29" i="29"/>
  <c r="K29" i="29"/>
  <c r="O29" i="29"/>
  <c r="S29" i="29"/>
  <c r="H29" i="29"/>
  <c r="L29" i="29"/>
  <c r="P29" i="29"/>
  <c r="I29" i="29"/>
  <c r="M29" i="29"/>
  <c r="Q29" i="29"/>
  <c r="F25" i="29"/>
  <c r="J25" i="29"/>
  <c r="N25" i="29"/>
  <c r="R25" i="29"/>
  <c r="G25" i="29"/>
  <c r="K25" i="29"/>
  <c r="O25" i="29"/>
  <c r="S25" i="29"/>
  <c r="H25" i="29"/>
  <c r="L25" i="29"/>
  <c r="P25" i="29"/>
  <c r="I25" i="29"/>
  <c r="M25" i="29"/>
  <c r="Q25" i="29"/>
  <c r="I37" i="5"/>
  <c r="J36" i="5"/>
  <c r="H30" i="23"/>
  <c r="L30" i="23"/>
  <c r="P30" i="23"/>
  <c r="F30" i="23"/>
  <c r="J30" i="23"/>
  <c r="N30" i="23"/>
  <c r="R30" i="23"/>
  <c r="M28" i="23"/>
  <c r="H27" i="23"/>
  <c r="L27" i="23"/>
  <c r="P27" i="23"/>
  <c r="F27" i="23"/>
  <c r="J27" i="23"/>
  <c r="N27" i="23"/>
  <c r="R27" i="23"/>
  <c r="M25" i="23"/>
  <c r="H24" i="23"/>
  <c r="L24" i="23"/>
  <c r="P24" i="23"/>
  <c r="F24" i="23"/>
  <c r="J24" i="23"/>
  <c r="N24" i="23"/>
  <c r="R24" i="23"/>
  <c r="H23" i="23"/>
  <c r="L23" i="23"/>
  <c r="P23" i="23"/>
  <c r="F23" i="23"/>
  <c r="J23" i="23"/>
  <c r="N23" i="23"/>
  <c r="R23" i="23"/>
  <c r="T30" i="21"/>
  <c r="N30" i="10"/>
  <c r="J30" i="10"/>
  <c r="P30" i="10"/>
  <c r="G30" i="10"/>
  <c r="H30" i="10"/>
  <c r="H33" i="10" s="1"/>
  <c r="M30" i="10"/>
  <c r="I30" i="10"/>
  <c r="Q30" i="10"/>
  <c r="K30" i="10"/>
  <c r="K29" i="6"/>
  <c r="I29" i="6"/>
  <c r="N29" i="6"/>
  <c r="F33" i="21"/>
  <c r="Q32" i="23"/>
  <c r="Q31" i="23"/>
  <c r="I31" i="23"/>
  <c r="Q30" i="23"/>
  <c r="I30" i="23"/>
  <c r="Q29" i="23"/>
  <c r="Q28" i="23"/>
  <c r="I28" i="23"/>
  <c r="Q27" i="23"/>
  <c r="I27" i="23"/>
  <c r="Q26" i="23"/>
  <c r="Q25" i="23"/>
  <c r="I25" i="23"/>
  <c r="Q24" i="23"/>
  <c r="I24" i="23"/>
  <c r="Q23" i="23"/>
  <c r="I23" i="23"/>
  <c r="I33" i="23" s="1"/>
  <c r="N33" i="25"/>
  <c r="T32" i="21"/>
  <c r="T28" i="21"/>
  <c r="T24" i="21"/>
  <c r="Q33" i="19"/>
  <c r="T33" i="18"/>
  <c r="L33" i="18"/>
  <c r="H33" i="18"/>
  <c r="O23" i="15"/>
  <c r="F30" i="10"/>
  <c r="M37" i="8"/>
  <c r="E37" i="8"/>
  <c r="Q36" i="8"/>
  <c r="Q37" i="8" s="1"/>
  <c r="E44" i="8"/>
  <c r="Q32" i="8"/>
  <c r="E43" i="8"/>
  <c r="E45" i="8" s="1"/>
  <c r="H33" i="32"/>
  <c r="R33" i="31"/>
  <c r="Q29" i="8"/>
  <c r="H32" i="23"/>
  <c r="L32" i="23"/>
  <c r="P32" i="23"/>
  <c r="F32" i="23"/>
  <c r="J32" i="23"/>
  <c r="N32" i="23"/>
  <c r="R32" i="23"/>
  <c r="M30" i="23"/>
  <c r="H29" i="23"/>
  <c r="L29" i="23"/>
  <c r="P29" i="23"/>
  <c r="F29" i="23"/>
  <c r="J29" i="23"/>
  <c r="N29" i="23"/>
  <c r="R29" i="23"/>
  <c r="H26" i="23"/>
  <c r="L26" i="23"/>
  <c r="P26" i="23"/>
  <c r="F26" i="23"/>
  <c r="J26" i="23"/>
  <c r="N26" i="23"/>
  <c r="R26" i="23"/>
  <c r="L33" i="25"/>
  <c r="M29" i="6"/>
  <c r="S29" i="6"/>
  <c r="D37" i="8"/>
  <c r="C27" i="14"/>
  <c r="Q34" i="8"/>
  <c r="I33" i="5"/>
  <c r="J32" i="5"/>
  <c r="O32" i="23"/>
  <c r="G32" i="23"/>
  <c r="O31" i="23"/>
  <c r="G31" i="23"/>
  <c r="O30" i="23"/>
  <c r="G30" i="23"/>
  <c r="O29" i="23"/>
  <c r="G29" i="23"/>
  <c r="O28" i="23"/>
  <c r="G28" i="23"/>
  <c r="O27" i="23"/>
  <c r="G27" i="23"/>
  <c r="O26" i="23"/>
  <c r="G26" i="23"/>
  <c r="O25" i="23"/>
  <c r="G25" i="23"/>
  <c r="O24" i="23"/>
  <c r="G24" i="23"/>
  <c r="O23" i="23"/>
  <c r="O33" i="23" s="1"/>
  <c r="G23" i="23"/>
  <c r="T29" i="21"/>
  <c r="T25" i="21"/>
  <c r="H33" i="20"/>
  <c r="J23" i="15"/>
  <c r="J33" i="15" s="1"/>
  <c r="T31" i="11"/>
  <c r="H33" i="11"/>
  <c r="S30" i="10"/>
  <c r="N37" i="8"/>
  <c r="F37" i="8"/>
  <c r="F27" i="6"/>
  <c r="J27" i="6"/>
  <c r="N27" i="6"/>
  <c r="S27" i="6"/>
  <c r="S32" i="25"/>
  <c r="O32" i="25"/>
  <c r="K32" i="25"/>
  <c r="T32" i="25" s="1"/>
  <c r="S31" i="25"/>
  <c r="O31" i="25"/>
  <c r="K31" i="25"/>
  <c r="T31" i="25" s="1"/>
  <c r="S30" i="25"/>
  <c r="O30" i="25"/>
  <c r="K30" i="25"/>
  <c r="T30" i="25" s="1"/>
  <c r="S29" i="25"/>
  <c r="O29" i="25"/>
  <c r="K29" i="25"/>
  <c r="T29" i="25" s="1"/>
  <c r="S28" i="25"/>
  <c r="O28" i="25"/>
  <c r="T28" i="25" s="1"/>
  <c r="K28" i="25"/>
  <c r="S27" i="25"/>
  <c r="O27" i="25"/>
  <c r="K27" i="25"/>
  <c r="T27" i="25" s="1"/>
  <c r="S26" i="25"/>
  <c r="O26" i="25"/>
  <c r="K26" i="25"/>
  <c r="T26" i="25" s="1"/>
  <c r="S25" i="25"/>
  <c r="O25" i="25"/>
  <c r="K25" i="25"/>
  <c r="T25" i="25" s="1"/>
  <c r="S24" i="25"/>
  <c r="O24" i="25"/>
  <c r="K24" i="25"/>
  <c r="T24" i="25" s="1"/>
  <c r="S23" i="25"/>
  <c r="O23" i="25"/>
  <c r="K23" i="25"/>
  <c r="K33" i="25" s="1"/>
  <c r="E51" i="21"/>
  <c r="E12" i="9" s="1"/>
  <c r="R32" i="20"/>
  <c r="N32" i="20"/>
  <c r="J32" i="20"/>
  <c r="F32" i="20"/>
  <c r="R31" i="20"/>
  <c r="N31" i="20"/>
  <c r="J31" i="20"/>
  <c r="F31" i="20"/>
  <c r="R30" i="20"/>
  <c r="N30" i="20"/>
  <c r="J30" i="20"/>
  <c r="F30" i="20"/>
  <c r="R29" i="20"/>
  <c r="N29" i="20"/>
  <c r="J29" i="20"/>
  <c r="F29" i="20"/>
  <c r="R28" i="20"/>
  <c r="N28" i="20"/>
  <c r="J28" i="20"/>
  <c r="F28" i="20"/>
  <c r="R27" i="20"/>
  <c r="R33" i="20" s="1"/>
  <c r="N27" i="20"/>
  <c r="J27" i="20"/>
  <c r="J33" i="20" s="1"/>
  <c r="F27" i="20"/>
  <c r="F33" i="20" s="1"/>
  <c r="Q26" i="20"/>
  <c r="L26" i="20"/>
  <c r="Q25" i="20"/>
  <c r="L25" i="20"/>
  <c r="Q24" i="20"/>
  <c r="L24" i="20"/>
  <c r="Q23" i="20"/>
  <c r="Q33" i="20" s="1"/>
  <c r="L23" i="20"/>
  <c r="H32" i="19"/>
  <c r="L32" i="19"/>
  <c r="P32" i="19"/>
  <c r="T32" i="19" s="1"/>
  <c r="H31" i="19"/>
  <c r="T31" i="19" s="1"/>
  <c r="L31" i="19"/>
  <c r="P31" i="19"/>
  <c r="H30" i="19"/>
  <c r="T30" i="19" s="1"/>
  <c r="L30" i="19"/>
  <c r="P30" i="19"/>
  <c r="H29" i="19"/>
  <c r="T29" i="19" s="1"/>
  <c r="L29" i="19"/>
  <c r="P29" i="19"/>
  <c r="H28" i="19"/>
  <c r="L28" i="19"/>
  <c r="P28" i="19"/>
  <c r="T28" i="19" s="1"/>
  <c r="H27" i="19"/>
  <c r="T27" i="19" s="1"/>
  <c r="L27" i="19"/>
  <c r="P27" i="19"/>
  <c r="H26" i="19"/>
  <c r="T26" i="19" s="1"/>
  <c r="L26" i="19"/>
  <c r="P26" i="19"/>
  <c r="H25" i="19"/>
  <c r="T25" i="19" s="1"/>
  <c r="L25" i="19"/>
  <c r="P25" i="19"/>
  <c r="H24" i="19"/>
  <c r="L24" i="19"/>
  <c r="P24" i="19"/>
  <c r="T24" i="19" s="1"/>
  <c r="H23" i="19"/>
  <c r="L23" i="19"/>
  <c r="P23" i="19"/>
  <c r="P32" i="15"/>
  <c r="I32" i="15"/>
  <c r="T32" i="15" s="1"/>
  <c r="P30" i="15"/>
  <c r="I30" i="15"/>
  <c r="P28" i="15"/>
  <c r="I28" i="15"/>
  <c r="P26" i="15"/>
  <c r="I26" i="15"/>
  <c r="N32" i="11"/>
  <c r="N33" i="11" s="1"/>
  <c r="P30" i="11"/>
  <c r="P33" i="11" s="1"/>
  <c r="I30" i="11"/>
  <c r="I33" i="11" s="1"/>
  <c r="J28" i="11"/>
  <c r="J33" i="11" s="1"/>
  <c r="R24" i="11"/>
  <c r="T24" i="11" s="1"/>
  <c r="R23" i="11"/>
  <c r="M23" i="11"/>
  <c r="M33" i="11" s="1"/>
  <c r="Q28" i="10"/>
  <c r="Q33" i="10" s="1"/>
  <c r="I28" i="10"/>
  <c r="M26" i="10"/>
  <c r="H26" i="10"/>
  <c r="T26" i="10" s="1"/>
  <c r="M25" i="10"/>
  <c r="M33" i="10" s="1"/>
  <c r="S23" i="10"/>
  <c r="S33" i="10" s="1"/>
  <c r="R32" i="10"/>
  <c r="J32" i="10"/>
  <c r="T32" i="10" s="1"/>
  <c r="P32" i="10"/>
  <c r="G29" i="10"/>
  <c r="T29" i="10" s="1"/>
  <c r="S29" i="10"/>
  <c r="H29" i="10"/>
  <c r="L29" i="10"/>
  <c r="R24" i="10"/>
  <c r="R33" i="10" s="1"/>
  <c r="J24" i="10"/>
  <c r="P24" i="10"/>
  <c r="H44" i="8"/>
  <c r="H45" i="8" s="1"/>
  <c r="F32" i="29"/>
  <c r="J32" i="29"/>
  <c r="N32" i="29"/>
  <c r="R32" i="29"/>
  <c r="G32" i="29"/>
  <c r="K32" i="29"/>
  <c r="O32" i="29"/>
  <c r="S32" i="29"/>
  <c r="H32" i="29"/>
  <c r="L32" i="29"/>
  <c r="P32" i="29"/>
  <c r="I32" i="29"/>
  <c r="M32" i="29"/>
  <c r="Q32" i="29"/>
  <c r="F28" i="29"/>
  <c r="J28" i="29"/>
  <c r="N28" i="29"/>
  <c r="R28" i="29"/>
  <c r="G28" i="29"/>
  <c r="K28" i="29"/>
  <c r="O28" i="29"/>
  <c r="S28" i="29"/>
  <c r="H28" i="29"/>
  <c r="L28" i="29"/>
  <c r="P28" i="29"/>
  <c r="I28" i="29"/>
  <c r="M28" i="29"/>
  <c r="Q28" i="29"/>
  <c r="F24" i="29"/>
  <c r="J24" i="29"/>
  <c r="N24" i="29"/>
  <c r="R24" i="29"/>
  <c r="G24" i="29"/>
  <c r="K24" i="29"/>
  <c r="O24" i="29"/>
  <c r="S24" i="29"/>
  <c r="H24" i="29"/>
  <c r="L24" i="29"/>
  <c r="P24" i="29"/>
  <c r="I24" i="29"/>
  <c r="M24" i="29"/>
  <c r="Q24" i="29"/>
  <c r="M33" i="34"/>
  <c r="G26" i="20"/>
  <c r="T26" i="20" s="1"/>
  <c r="K26" i="20"/>
  <c r="O26" i="20"/>
  <c r="S26" i="20"/>
  <c r="G25" i="20"/>
  <c r="T25" i="20" s="1"/>
  <c r="K25" i="20"/>
  <c r="O25" i="20"/>
  <c r="S25" i="20"/>
  <c r="G24" i="20"/>
  <c r="T24" i="20" s="1"/>
  <c r="K24" i="20"/>
  <c r="O24" i="20"/>
  <c r="S24" i="20"/>
  <c r="G23" i="20"/>
  <c r="G33" i="20" s="1"/>
  <c r="K23" i="20"/>
  <c r="K33" i="20" s="1"/>
  <c r="O23" i="20"/>
  <c r="O33" i="20" s="1"/>
  <c r="S23" i="20"/>
  <c r="S33" i="20" s="1"/>
  <c r="T31" i="15"/>
  <c r="T29" i="15"/>
  <c r="T27" i="15"/>
  <c r="T25" i="15"/>
  <c r="G31" i="10"/>
  <c r="T31" i="10" s="1"/>
  <c r="O31" i="10"/>
  <c r="H31" i="10"/>
  <c r="L31" i="10"/>
  <c r="N26" i="10"/>
  <c r="N33" i="10" s="1"/>
  <c r="J26" i="10"/>
  <c r="P26" i="10"/>
  <c r="F32" i="33"/>
  <c r="J32" i="33"/>
  <c r="N32" i="33"/>
  <c r="R32" i="33"/>
  <c r="G32" i="33"/>
  <c r="K32" i="33"/>
  <c r="O32" i="33"/>
  <c r="S32" i="33"/>
  <c r="H32" i="33"/>
  <c r="L32" i="33"/>
  <c r="P32" i="33"/>
  <c r="F31" i="33"/>
  <c r="J31" i="33"/>
  <c r="N31" i="33"/>
  <c r="R31" i="33"/>
  <c r="G31" i="33"/>
  <c r="K31" i="33"/>
  <c r="O31" i="33"/>
  <c r="S31" i="33"/>
  <c r="H31" i="33"/>
  <c r="L31" i="33"/>
  <c r="P31" i="33"/>
  <c r="F30" i="33"/>
  <c r="J30" i="33"/>
  <c r="N30" i="33"/>
  <c r="R30" i="33"/>
  <c r="G30" i="33"/>
  <c r="K30" i="33"/>
  <c r="O30" i="33"/>
  <c r="S30" i="33"/>
  <c r="H30" i="33"/>
  <c r="L30" i="33"/>
  <c r="P30" i="33"/>
  <c r="F29" i="33"/>
  <c r="J29" i="33"/>
  <c r="N29" i="33"/>
  <c r="R29" i="33"/>
  <c r="G29" i="33"/>
  <c r="K29" i="33"/>
  <c r="O29" i="33"/>
  <c r="S29" i="33"/>
  <c r="H29" i="33"/>
  <c r="L29" i="33"/>
  <c r="P29" i="33"/>
  <c r="F28" i="33"/>
  <c r="J28" i="33"/>
  <c r="N28" i="33"/>
  <c r="R28" i="33"/>
  <c r="G28" i="33"/>
  <c r="K28" i="33"/>
  <c r="O28" i="33"/>
  <c r="S28" i="33"/>
  <c r="H28" i="33"/>
  <c r="L28" i="33"/>
  <c r="P28" i="33"/>
  <c r="F27" i="33"/>
  <c r="J27" i="33"/>
  <c r="N27" i="33"/>
  <c r="R27" i="33"/>
  <c r="G27" i="33"/>
  <c r="K27" i="33"/>
  <c r="O27" i="33"/>
  <c r="S27" i="33"/>
  <c r="H27" i="33"/>
  <c r="L27" i="33"/>
  <c r="P27" i="33"/>
  <c r="F26" i="33"/>
  <c r="J26" i="33"/>
  <c r="N26" i="33"/>
  <c r="R26" i="33"/>
  <c r="G26" i="33"/>
  <c r="K26" i="33"/>
  <c r="O26" i="33"/>
  <c r="S26" i="33"/>
  <c r="H26" i="33"/>
  <c r="L26" i="33"/>
  <c r="P26" i="33"/>
  <c r="F25" i="33"/>
  <c r="J25" i="33"/>
  <c r="N25" i="33"/>
  <c r="R25" i="33"/>
  <c r="G25" i="33"/>
  <c r="K25" i="33"/>
  <c r="O25" i="33"/>
  <c r="S25" i="33"/>
  <c r="H25" i="33"/>
  <c r="L25" i="33"/>
  <c r="P25" i="33"/>
  <c r="F24" i="33"/>
  <c r="J24" i="33"/>
  <c r="J33" i="33" s="1"/>
  <c r="N24" i="33"/>
  <c r="R24" i="33"/>
  <c r="G24" i="33"/>
  <c r="K24" i="33"/>
  <c r="O24" i="33"/>
  <c r="S24" i="33"/>
  <c r="H24" i="33"/>
  <c r="L24" i="33"/>
  <c r="P24" i="33"/>
  <c r="F23" i="31"/>
  <c r="J23" i="31"/>
  <c r="J33" i="31" s="1"/>
  <c r="G23" i="31"/>
  <c r="K23" i="31"/>
  <c r="O23" i="31"/>
  <c r="S23" i="31"/>
  <c r="H23" i="31"/>
  <c r="H33" i="31" s="1"/>
  <c r="N23" i="31"/>
  <c r="N33" i="31" s="1"/>
  <c r="I23" i="31"/>
  <c r="I33" i="31" s="1"/>
  <c r="P23" i="31"/>
  <c r="P33" i="31" s="1"/>
  <c r="L23" i="31"/>
  <c r="L33" i="31" s="1"/>
  <c r="Q23" i="31"/>
  <c r="F31" i="29"/>
  <c r="J31" i="29"/>
  <c r="N31" i="29"/>
  <c r="R31" i="29"/>
  <c r="G31" i="29"/>
  <c r="K31" i="29"/>
  <c r="O31" i="29"/>
  <c r="S31" i="29"/>
  <c r="H31" i="29"/>
  <c r="L31" i="29"/>
  <c r="P31" i="29"/>
  <c r="I31" i="29"/>
  <c r="M31" i="29"/>
  <c r="Q31" i="29"/>
  <c r="F27" i="29"/>
  <c r="J27" i="29"/>
  <c r="N27" i="29"/>
  <c r="R27" i="29"/>
  <c r="G27" i="29"/>
  <c r="K27" i="29"/>
  <c r="O27" i="29"/>
  <c r="S27" i="29"/>
  <c r="H27" i="29"/>
  <c r="L27" i="29"/>
  <c r="P27" i="29"/>
  <c r="I27" i="29"/>
  <c r="M27" i="29"/>
  <c r="Q27" i="29"/>
  <c r="F23" i="29"/>
  <c r="J23" i="29"/>
  <c r="N23" i="29"/>
  <c r="R23" i="29"/>
  <c r="G23" i="29"/>
  <c r="K23" i="29"/>
  <c r="O23" i="29"/>
  <c r="S23" i="29"/>
  <c r="H23" i="29"/>
  <c r="L23" i="29"/>
  <c r="P23" i="29"/>
  <c r="I23" i="29"/>
  <c r="M23" i="29"/>
  <c r="Q23" i="29"/>
  <c r="P32" i="20"/>
  <c r="L32" i="20"/>
  <c r="P31" i="20"/>
  <c r="L31" i="20"/>
  <c r="P30" i="20"/>
  <c r="L30" i="20"/>
  <c r="P29" i="20"/>
  <c r="L29" i="20"/>
  <c r="P28" i="20"/>
  <c r="L28" i="20"/>
  <c r="P27" i="20"/>
  <c r="P33" i="20" s="1"/>
  <c r="L27" i="20"/>
  <c r="N26" i="20"/>
  <c r="I26" i="20"/>
  <c r="N25" i="20"/>
  <c r="I25" i="20"/>
  <c r="N24" i="20"/>
  <c r="I24" i="20"/>
  <c r="N23" i="20"/>
  <c r="N33" i="20" s="1"/>
  <c r="I23" i="20"/>
  <c r="T30" i="15"/>
  <c r="J32" i="15"/>
  <c r="O32" i="15"/>
  <c r="J30" i="15"/>
  <c r="O30" i="15"/>
  <c r="J28" i="15"/>
  <c r="O28" i="15"/>
  <c r="T28" i="15" s="1"/>
  <c r="J26" i="15"/>
  <c r="O26" i="15"/>
  <c r="T26" i="15" s="1"/>
  <c r="O32" i="11"/>
  <c r="S32" i="11"/>
  <c r="F32" i="11"/>
  <c r="L32" i="11"/>
  <c r="Q32" i="11"/>
  <c r="K30" i="11"/>
  <c r="R30" i="11"/>
  <c r="F30" i="11"/>
  <c r="L30" i="11"/>
  <c r="Q30" i="11"/>
  <c r="O28" i="11"/>
  <c r="S28" i="11"/>
  <c r="F28" i="11"/>
  <c r="L28" i="11"/>
  <c r="Q28" i="11"/>
  <c r="K26" i="11"/>
  <c r="R26" i="11"/>
  <c r="F26" i="11"/>
  <c r="L26" i="11"/>
  <c r="Q26" i="11"/>
  <c r="O24" i="11"/>
  <c r="S24" i="11"/>
  <c r="G23" i="11"/>
  <c r="K23" i="11"/>
  <c r="O23" i="11"/>
  <c r="S23" i="11"/>
  <c r="S33" i="11" s="1"/>
  <c r="P31" i="10"/>
  <c r="I31" i="10"/>
  <c r="K26" i="10"/>
  <c r="S31" i="10"/>
  <c r="S26" i="10"/>
  <c r="R31" i="10"/>
  <c r="R26" i="10"/>
  <c r="O26" i="10"/>
  <c r="R28" i="10"/>
  <c r="J28" i="10"/>
  <c r="P28" i="10"/>
  <c r="G25" i="10"/>
  <c r="T25" i="10" s="1"/>
  <c r="S25" i="10"/>
  <c r="H25" i="10"/>
  <c r="L25" i="10"/>
  <c r="L33" i="10" s="1"/>
  <c r="G23" i="10"/>
  <c r="K23" i="10"/>
  <c r="O23" i="10"/>
  <c r="Q32" i="33"/>
  <c r="Q31" i="33"/>
  <c r="Q30" i="33"/>
  <c r="Q29" i="33"/>
  <c r="Q28" i="33"/>
  <c r="Q27" i="33"/>
  <c r="Q26" i="33"/>
  <c r="Q25" i="33"/>
  <c r="Q24" i="33"/>
  <c r="Q33" i="33" s="1"/>
  <c r="F30" i="29"/>
  <c r="J30" i="29"/>
  <c r="N30" i="29"/>
  <c r="R30" i="29"/>
  <c r="G30" i="29"/>
  <c r="K30" i="29"/>
  <c r="O30" i="29"/>
  <c r="S30" i="29"/>
  <c r="H30" i="29"/>
  <c r="L30" i="29"/>
  <c r="P30" i="29"/>
  <c r="I30" i="29"/>
  <c r="M30" i="29"/>
  <c r="Q30" i="29"/>
  <c r="F26" i="29"/>
  <c r="J26" i="29"/>
  <c r="N26" i="29"/>
  <c r="R26" i="29"/>
  <c r="G26" i="29"/>
  <c r="K26" i="29"/>
  <c r="O26" i="29"/>
  <c r="S26" i="29"/>
  <c r="H26" i="29"/>
  <c r="L26" i="29"/>
  <c r="P26" i="29"/>
  <c r="I26" i="29"/>
  <c r="M26" i="29"/>
  <c r="Q26" i="29"/>
  <c r="S32" i="24"/>
  <c r="O32" i="24"/>
  <c r="K32" i="24"/>
  <c r="G32" i="24"/>
  <c r="S31" i="24"/>
  <c r="O31" i="24"/>
  <c r="K31" i="24"/>
  <c r="G31" i="24"/>
  <c r="S30" i="24"/>
  <c r="O30" i="24"/>
  <c r="K30" i="24"/>
  <c r="G30" i="24"/>
  <c r="S29" i="24"/>
  <c r="O29" i="24"/>
  <c r="K29" i="24"/>
  <c r="G29" i="24"/>
  <c r="S28" i="24"/>
  <c r="O28" i="24"/>
  <c r="K28" i="24"/>
  <c r="G28" i="24"/>
  <c r="S27" i="24"/>
  <c r="O27" i="24"/>
  <c r="K27" i="24"/>
  <c r="G27" i="24"/>
  <c r="S26" i="24"/>
  <c r="O26" i="24"/>
  <c r="K26" i="24"/>
  <c r="G26" i="24"/>
  <c r="S25" i="24"/>
  <c r="O25" i="24"/>
  <c r="K25" i="24"/>
  <c r="G25" i="24"/>
  <c r="S24" i="24"/>
  <c r="O24" i="24"/>
  <c r="K24" i="24"/>
  <c r="G24" i="24"/>
  <c r="S23" i="24"/>
  <c r="S33" i="24" s="1"/>
  <c r="O23" i="24"/>
  <c r="O33" i="24" s="1"/>
  <c r="K23" i="24"/>
  <c r="K33" i="24" s="1"/>
  <c r="G23" i="24"/>
  <c r="P23" i="33"/>
  <c r="L23" i="33"/>
  <c r="L33" i="33" s="1"/>
  <c r="H23" i="33"/>
  <c r="Q32" i="32"/>
  <c r="L32" i="32"/>
  <c r="Q31" i="32"/>
  <c r="L31" i="32"/>
  <c r="Q30" i="32"/>
  <c r="L30" i="32"/>
  <c r="Q29" i="32"/>
  <c r="L29" i="32"/>
  <c r="Q28" i="32"/>
  <c r="L28" i="32"/>
  <c r="Q27" i="32"/>
  <c r="L27" i="32"/>
  <c r="Q26" i="32"/>
  <c r="L26" i="32"/>
  <c r="Q25" i="32"/>
  <c r="L25" i="32"/>
  <c r="Q24" i="32"/>
  <c r="L24" i="32"/>
  <c r="Q23" i="32"/>
  <c r="Q33" i="32" s="1"/>
  <c r="L23" i="32"/>
  <c r="L33" i="32" s="1"/>
  <c r="Q32" i="31"/>
  <c r="L32" i="31"/>
  <c r="Q31" i="31"/>
  <c r="L31" i="31"/>
  <c r="Q30" i="31"/>
  <c r="L30" i="31"/>
  <c r="Q29" i="31"/>
  <c r="L29" i="31"/>
  <c r="Q28" i="31"/>
  <c r="L28" i="31"/>
  <c r="Q27" i="31"/>
  <c r="L27" i="31"/>
  <c r="Q26" i="31"/>
  <c r="L26" i="31"/>
  <c r="Q25" i="31"/>
  <c r="L25" i="31"/>
  <c r="Q24" i="31"/>
  <c r="L24" i="31"/>
  <c r="F32" i="27"/>
  <c r="J32" i="27"/>
  <c r="N32" i="27"/>
  <c r="R32" i="27"/>
  <c r="H32" i="27"/>
  <c r="L32" i="27"/>
  <c r="P32" i="27"/>
  <c r="G32" i="27"/>
  <c r="O32" i="27"/>
  <c r="I32" i="27"/>
  <c r="Q32" i="27"/>
  <c r="K32" i="27"/>
  <c r="S32" i="27"/>
  <c r="F30" i="27"/>
  <c r="J30" i="27"/>
  <c r="N30" i="27"/>
  <c r="R30" i="27"/>
  <c r="H30" i="27"/>
  <c r="L30" i="27"/>
  <c r="P30" i="27"/>
  <c r="G30" i="27"/>
  <c r="O30" i="27"/>
  <c r="I30" i="27"/>
  <c r="Q30" i="27"/>
  <c r="K30" i="27"/>
  <c r="S30" i="27"/>
  <c r="F28" i="27"/>
  <c r="J28" i="27"/>
  <c r="N28" i="27"/>
  <c r="R28" i="27"/>
  <c r="H28" i="27"/>
  <c r="L28" i="27"/>
  <c r="P28" i="27"/>
  <c r="G28" i="27"/>
  <c r="O28" i="27"/>
  <c r="I28" i="27"/>
  <c r="Q28" i="27"/>
  <c r="K28" i="27"/>
  <c r="S28" i="27"/>
  <c r="F26" i="27"/>
  <c r="J26" i="27"/>
  <c r="N26" i="27"/>
  <c r="R26" i="27"/>
  <c r="H26" i="27"/>
  <c r="L26" i="27"/>
  <c r="P26" i="27"/>
  <c r="G26" i="27"/>
  <c r="O26" i="27"/>
  <c r="I26" i="27"/>
  <c r="Q26" i="27"/>
  <c r="K26" i="27"/>
  <c r="S26" i="27"/>
  <c r="F24" i="27"/>
  <c r="J24" i="27"/>
  <c r="N24" i="27"/>
  <c r="R24" i="27"/>
  <c r="H24" i="27"/>
  <c r="L24" i="27"/>
  <c r="P24" i="27"/>
  <c r="G24" i="27"/>
  <c r="O24" i="27"/>
  <c r="I24" i="27"/>
  <c r="Q24" i="27"/>
  <c r="K24" i="27"/>
  <c r="S24" i="27"/>
  <c r="T31" i="26"/>
  <c r="T27" i="26"/>
  <c r="T23" i="26"/>
  <c r="H31" i="34"/>
  <c r="L31" i="34"/>
  <c r="P31" i="34"/>
  <c r="F31" i="34"/>
  <c r="J31" i="34"/>
  <c r="N31" i="34"/>
  <c r="R31" i="34"/>
  <c r="G31" i="34"/>
  <c r="O31" i="34"/>
  <c r="I31" i="34"/>
  <c r="Q31" i="34"/>
  <c r="K31" i="34"/>
  <c r="S31" i="34"/>
  <c r="H29" i="34"/>
  <c r="L29" i="34"/>
  <c r="P29" i="34"/>
  <c r="F29" i="34"/>
  <c r="J29" i="34"/>
  <c r="N29" i="34"/>
  <c r="R29" i="34"/>
  <c r="G29" i="34"/>
  <c r="O29" i="34"/>
  <c r="I29" i="34"/>
  <c r="Q29" i="34"/>
  <c r="K29" i="34"/>
  <c r="S29" i="34"/>
  <c r="H27" i="34"/>
  <c r="L27" i="34"/>
  <c r="P27" i="34"/>
  <c r="F27" i="34"/>
  <c r="J27" i="34"/>
  <c r="N27" i="34"/>
  <c r="R27" i="34"/>
  <c r="G27" i="34"/>
  <c r="O27" i="34"/>
  <c r="I27" i="34"/>
  <c r="Q27" i="34"/>
  <c r="K27" i="34"/>
  <c r="S27" i="34"/>
  <c r="H25" i="34"/>
  <c r="L25" i="34"/>
  <c r="P25" i="34"/>
  <c r="F25" i="34"/>
  <c r="J25" i="34"/>
  <c r="N25" i="34"/>
  <c r="R25" i="34"/>
  <c r="G25" i="34"/>
  <c r="O25" i="34"/>
  <c r="I25" i="34"/>
  <c r="Q25" i="34"/>
  <c r="K25" i="34"/>
  <c r="S25" i="34"/>
  <c r="H23" i="34"/>
  <c r="L23" i="34"/>
  <c r="P23" i="34"/>
  <c r="F23" i="34"/>
  <c r="J23" i="34"/>
  <c r="N23" i="34"/>
  <c r="R23" i="34"/>
  <c r="G23" i="34"/>
  <c r="O23" i="34"/>
  <c r="I23" i="34"/>
  <c r="Q23" i="34"/>
  <c r="K23" i="34"/>
  <c r="S23" i="34"/>
  <c r="Q7" i="14"/>
  <c r="M27" i="14"/>
  <c r="AB2" i="2"/>
  <c r="AR11" i="5"/>
  <c r="AB6" i="2"/>
  <c r="AE15" i="5"/>
  <c r="R32" i="24"/>
  <c r="N32" i="24"/>
  <c r="J32" i="24"/>
  <c r="R31" i="24"/>
  <c r="N31" i="24"/>
  <c r="J31" i="24"/>
  <c r="R30" i="24"/>
  <c r="N30" i="24"/>
  <c r="J30" i="24"/>
  <c r="R29" i="24"/>
  <c r="N29" i="24"/>
  <c r="J29" i="24"/>
  <c r="R28" i="24"/>
  <c r="N28" i="24"/>
  <c r="J28" i="24"/>
  <c r="R27" i="24"/>
  <c r="N27" i="24"/>
  <c r="J27" i="24"/>
  <c r="R26" i="24"/>
  <c r="N26" i="24"/>
  <c r="J26" i="24"/>
  <c r="R25" i="24"/>
  <c r="N25" i="24"/>
  <c r="J25" i="24"/>
  <c r="R24" i="24"/>
  <c r="N24" i="24"/>
  <c r="J24" i="24"/>
  <c r="R23" i="24"/>
  <c r="N23" i="24"/>
  <c r="N33" i="24" s="1"/>
  <c r="J23" i="24"/>
  <c r="S23" i="33"/>
  <c r="S33" i="33" s="1"/>
  <c r="O23" i="33"/>
  <c r="K23" i="33"/>
  <c r="K33" i="33" s="1"/>
  <c r="G23" i="33"/>
  <c r="F32" i="32"/>
  <c r="J32" i="32"/>
  <c r="N32" i="32"/>
  <c r="R32" i="32"/>
  <c r="F31" i="32"/>
  <c r="J31" i="32"/>
  <c r="N31" i="32"/>
  <c r="R31" i="32"/>
  <c r="F30" i="32"/>
  <c r="J30" i="32"/>
  <c r="N30" i="32"/>
  <c r="R30" i="32"/>
  <c r="F29" i="32"/>
  <c r="J29" i="32"/>
  <c r="N29" i="32"/>
  <c r="R29" i="32"/>
  <c r="F28" i="32"/>
  <c r="J28" i="32"/>
  <c r="N28" i="32"/>
  <c r="R28" i="32"/>
  <c r="F27" i="32"/>
  <c r="J27" i="32"/>
  <c r="N27" i="32"/>
  <c r="R27" i="32"/>
  <c r="F26" i="32"/>
  <c r="J26" i="32"/>
  <c r="N26" i="32"/>
  <c r="R26" i="32"/>
  <c r="F25" i="32"/>
  <c r="J25" i="32"/>
  <c r="N25" i="32"/>
  <c r="R25" i="32"/>
  <c r="F24" i="32"/>
  <c r="J24" i="32"/>
  <c r="N24" i="32"/>
  <c r="R24" i="32"/>
  <c r="F23" i="32"/>
  <c r="J23" i="32"/>
  <c r="J33" i="32" s="1"/>
  <c r="N23" i="32"/>
  <c r="N33" i="32" s="1"/>
  <c r="R23" i="32"/>
  <c r="R33" i="32" s="1"/>
  <c r="G32" i="31"/>
  <c r="T32" i="31" s="1"/>
  <c r="K32" i="31"/>
  <c r="O32" i="31"/>
  <c r="S32" i="31"/>
  <c r="G31" i="31"/>
  <c r="T31" i="31" s="1"/>
  <c r="K31" i="31"/>
  <c r="O31" i="31"/>
  <c r="S31" i="31"/>
  <c r="G30" i="31"/>
  <c r="T30" i="31" s="1"/>
  <c r="K30" i="31"/>
  <c r="O30" i="31"/>
  <c r="S30" i="31"/>
  <c r="G29" i="31"/>
  <c r="T29" i="31" s="1"/>
  <c r="K29" i="31"/>
  <c r="O29" i="31"/>
  <c r="S29" i="31"/>
  <c r="G28" i="31"/>
  <c r="T28" i="31" s="1"/>
  <c r="K28" i="31"/>
  <c r="O28" i="31"/>
  <c r="S28" i="31"/>
  <c r="G27" i="31"/>
  <c r="T27" i="31" s="1"/>
  <c r="K27" i="31"/>
  <c r="O27" i="31"/>
  <c r="S27" i="31"/>
  <c r="G26" i="31"/>
  <c r="T26" i="31" s="1"/>
  <c r="K26" i="31"/>
  <c r="O26" i="31"/>
  <c r="S26" i="31"/>
  <c r="G25" i="31"/>
  <c r="T25" i="31" s="1"/>
  <c r="K25" i="31"/>
  <c r="O25" i="31"/>
  <c r="S25" i="31"/>
  <c r="G24" i="31"/>
  <c r="T24" i="31" s="1"/>
  <c r="K24" i="31"/>
  <c r="O24" i="31"/>
  <c r="S24" i="31"/>
  <c r="F32" i="28"/>
  <c r="J32" i="28"/>
  <c r="N32" i="28"/>
  <c r="R32" i="28"/>
  <c r="G32" i="28"/>
  <c r="K32" i="28"/>
  <c r="O32" i="28"/>
  <c r="S32" i="28"/>
  <c r="H32" i="28"/>
  <c r="L32" i="28"/>
  <c r="P32" i="28"/>
  <c r="F31" i="28"/>
  <c r="J31" i="28"/>
  <c r="N31" i="28"/>
  <c r="R31" i="28"/>
  <c r="G31" i="28"/>
  <c r="K31" i="28"/>
  <c r="O31" i="28"/>
  <c r="S31" i="28"/>
  <c r="H31" i="28"/>
  <c r="L31" i="28"/>
  <c r="P31" i="28"/>
  <c r="F30" i="28"/>
  <c r="J30" i="28"/>
  <c r="N30" i="28"/>
  <c r="R30" i="28"/>
  <c r="G30" i="28"/>
  <c r="K30" i="28"/>
  <c r="O30" i="28"/>
  <c r="S30" i="28"/>
  <c r="H30" i="28"/>
  <c r="L30" i="28"/>
  <c r="P30" i="28"/>
  <c r="F29" i="28"/>
  <c r="J29" i="28"/>
  <c r="N29" i="28"/>
  <c r="R29" i="28"/>
  <c r="G29" i="28"/>
  <c r="K29" i="28"/>
  <c r="O29" i="28"/>
  <c r="S29" i="28"/>
  <c r="H29" i="28"/>
  <c r="L29" i="28"/>
  <c r="P29" i="28"/>
  <c r="F28" i="28"/>
  <c r="J28" i="28"/>
  <c r="N28" i="28"/>
  <c r="R28" i="28"/>
  <c r="G28" i="28"/>
  <c r="K28" i="28"/>
  <c r="O28" i="28"/>
  <c r="S28" i="28"/>
  <c r="H28" i="28"/>
  <c r="L28" i="28"/>
  <c r="P28" i="28"/>
  <c r="F27" i="28"/>
  <c r="J27" i="28"/>
  <c r="N27" i="28"/>
  <c r="R27" i="28"/>
  <c r="G27" i="28"/>
  <c r="K27" i="28"/>
  <c r="O27" i="28"/>
  <c r="S27" i="28"/>
  <c r="H27" i="28"/>
  <c r="L27" i="28"/>
  <c r="P27" i="28"/>
  <c r="F26" i="28"/>
  <c r="J26" i="28"/>
  <c r="N26" i="28"/>
  <c r="R26" i="28"/>
  <c r="G26" i="28"/>
  <c r="K26" i="28"/>
  <c r="O26" i="28"/>
  <c r="S26" i="28"/>
  <c r="H26" i="28"/>
  <c r="L26" i="28"/>
  <c r="P26" i="28"/>
  <c r="F25" i="28"/>
  <c r="J25" i="28"/>
  <c r="N25" i="28"/>
  <c r="R25" i="28"/>
  <c r="G25" i="28"/>
  <c r="K25" i="28"/>
  <c r="O25" i="28"/>
  <c r="S25" i="28"/>
  <c r="H25" i="28"/>
  <c r="L25" i="28"/>
  <c r="P25" i="28"/>
  <c r="F24" i="28"/>
  <c r="J24" i="28"/>
  <c r="N24" i="28"/>
  <c r="R24" i="28"/>
  <c r="G24" i="28"/>
  <c r="G33" i="28" s="1"/>
  <c r="K24" i="28"/>
  <c r="O24" i="28"/>
  <c r="S24" i="28"/>
  <c r="H24" i="28"/>
  <c r="L24" i="28"/>
  <c r="P24" i="28"/>
  <c r="T32" i="26"/>
  <c r="T28" i="26"/>
  <c r="T24" i="26"/>
  <c r="Q33" i="35"/>
  <c r="I33" i="35"/>
  <c r="T32" i="35"/>
  <c r="Q24" i="14"/>
  <c r="T24" i="30"/>
  <c r="F31" i="27"/>
  <c r="J31" i="27"/>
  <c r="N31" i="27"/>
  <c r="R31" i="27"/>
  <c r="H31" i="27"/>
  <c r="L31" i="27"/>
  <c r="P31" i="27"/>
  <c r="G31" i="27"/>
  <c r="O31" i="27"/>
  <c r="I31" i="27"/>
  <c r="Q31" i="27"/>
  <c r="K31" i="27"/>
  <c r="S31" i="27"/>
  <c r="F29" i="27"/>
  <c r="J29" i="27"/>
  <c r="N29" i="27"/>
  <c r="R29" i="27"/>
  <c r="H29" i="27"/>
  <c r="L29" i="27"/>
  <c r="P29" i="27"/>
  <c r="G29" i="27"/>
  <c r="O29" i="27"/>
  <c r="I29" i="27"/>
  <c r="Q29" i="27"/>
  <c r="K29" i="27"/>
  <c r="S29" i="27"/>
  <c r="F27" i="27"/>
  <c r="J27" i="27"/>
  <c r="N27" i="27"/>
  <c r="R27" i="27"/>
  <c r="H27" i="27"/>
  <c r="L27" i="27"/>
  <c r="P27" i="27"/>
  <c r="G27" i="27"/>
  <c r="O27" i="27"/>
  <c r="I27" i="27"/>
  <c r="Q27" i="27"/>
  <c r="K27" i="27"/>
  <c r="S27" i="27"/>
  <c r="F25" i="27"/>
  <c r="T25" i="27" s="1"/>
  <c r="J25" i="27"/>
  <c r="N25" i="27"/>
  <c r="R25" i="27"/>
  <c r="H25" i="27"/>
  <c r="L25" i="27"/>
  <c r="P25" i="27"/>
  <c r="G25" i="27"/>
  <c r="O25" i="27"/>
  <c r="I25" i="27"/>
  <c r="Q25" i="27"/>
  <c r="K25" i="27"/>
  <c r="S25" i="27"/>
  <c r="F23" i="27"/>
  <c r="J23" i="27"/>
  <c r="N23" i="27"/>
  <c r="R23" i="27"/>
  <c r="R33" i="27" s="1"/>
  <c r="H23" i="27"/>
  <c r="L23" i="27"/>
  <c r="P23" i="27"/>
  <c r="G23" i="27"/>
  <c r="G33" i="27" s="1"/>
  <c r="O23" i="27"/>
  <c r="I23" i="27"/>
  <c r="Q23" i="27"/>
  <c r="K23" i="27"/>
  <c r="K33" i="27" s="1"/>
  <c r="S23" i="27"/>
  <c r="T29" i="26"/>
  <c r="T25" i="26"/>
  <c r="H32" i="34"/>
  <c r="L32" i="34"/>
  <c r="P32" i="34"/>
  <c r="F32" i="34"/>
  <c r="J32" i="34"/>
  <c r="N32" i="34"/>
  <c r="R32" i="34"/>
  <c r="G32" i="34"/>
  <c r="O32" i="34"/>
  <c r="I32" i="34"/>
  <c r="Q32" i="34"/>
  <c r="K32" i="34"/>
  <c r="S32" i="34"/>
  <c r="H30" i="34"/>
  <c r="L30" i="34"/>
  <c r="P30" i="34"/>
  <c r="F30" i="34"/>
  <c r="J30" i="34"/>
  <c r="N30" i="34"/>
  <c r="R30" i="34"/>
  <c r="G30" i="34"/>
  <c r="O30" i="34"/>
  <c r="I30" i="34"/>
  <c r="Q30" i="34"/>
  <c r="K30" i="34"/>
  <c r="S30" i="34"/>
  <c r="H28" i="34"/>
  <c r="L28" i="34"/>
  <c r="P28" i="34"/>
  <c r="F28" i="34"/>
  <c r="J28" i="34"/>
  <c r="N28" i="34"/>
  <c r="R28" i="34"/>
  <c r="G28" i="34"/>
  <c r="O28" i="34"/>
  <c r="I28" i="34"/>
  <c r="Q28" i="34"/>
  <c r="K28" i="34"/>
  <c r="S28" i="34"/>
  <c r="H26" i="34"/>
  <c r="L26" i="34"/>
  <c r="P26" i="34"/>
  <c r="F26" i="34"/>
  <c r="J26" i="34"/>
  <c r="N26" i="34"/>
  <c r="R26" i="34"/>
  <c r="G26" i="34"/>
  <c r="O26" i="34"/>
  <c r="I26" i="34"/>
  <c r="Q26" i="34"/>
  <c r="K26" i="34"/>
  <c r="S26" i="34"/>
  <c r="H24" i="34"/>
  <c r="L24" i="34"/>
  <c r="P24" i="34"/>
  <c r="F24" i="34"/>
  <c r="J24" i="34"/>
  <c r="N24" i="34"/>
  <c r="R24" i="34"/>
  <c r="G24" i="34"/>
  <c r="O24" i="34"/>
  <c r="I24" i="34"/>
  <c r="Q24" i="34"/>
  <c r="K24" i="34"/>
  <c r="S24" i="34"/>
  <c r="T29" i="35"/>
  <c r="T30" i="35"/>
  <c r="Q25" i="14"/>
  <c r="R32" i="30"/>
  <c r="N32" i="30"/>
  <c r="J32" i="30"/>
  <c r="T32" i="30" s="1"/>
  <c r="R31" i="30"/>
  <c r="N31" i="30"/>
  <c r="J31" i="30"/>
  <c r="T31" i="30" s="1"/>
  <c r="R30" i="30"/>
  <c r="N30" i="30"/>
  <c r="J30" i="30"/>
  <c r="T30" i="30" s="1"/>
  <c r="R29" i="30"/>
  <c r="N29" i="30"/>
  <c r="J29" i="30"/>
  <c r="T29" i="30" s="1"/>
  <c r="R28" i="30"/>
  <c r="N28" i="30"/>
  <c r="J28" i="30"/>
  <c r="T28" i="30" s="1"/>
  <c r="R27" i="30"/>
  <c r="N27" i="30"/>
  <c r="J27" i="30"/>
  <c r="T27" i="30" s="1"/>
  <c r="R26" i="30"/>
  <c r="N26" i="30"/>
  <c r="T26" i="30" s="1"/>
  <c r="J26" i="30"/>
  <c r="R25" i="30"/>
  <c r="N25" i="30"/>
  <c r="J25" i="30"/>
  <c r="T25" i="30" s="1"/>
  <c r="R24" i="30"/>
  <c r="N24" i="30"/>
  <c r="J24" i="30"/>
  <c r="R23" i="30"/>
  <c r="R33" i="30" s="1"/>
  <c r="N23" i="30"/>
  <c r="J23" i="30"/>
  <c r="T23" i="30" s="1"/>
  <c r="T33" i="30" s="1"/>
  <c r="P23" i="28"/>
  <c r="L23" i="28"/>
  <c r="L33" i="28" s="1"/>
  <c r="H23" i="28"/>
  <c r="H33" i="35"/>
  <c r="Q19" i="14"/>
  <c r="T19" i="33"/>
  <c r="T19" i="21"/>
  <c r="T19" i="10"/>
  <c r="AB8" i="2"/>
  <c r="AR26" i="5"/>
  <c r="AB10" i="2"/>
  <c r="AR30" i="5"/>
  <c r="AB11" i="2"/>
  <c r="AE30" i="5"/>
  <c r="S23" i="28"/>
  <c r="O23" i="28"/>
  <c r="K23" i="28"/>
  <c r="K33" i="28" s="1"/>
  <c r="F23" i="28"/>
  <c r="Q21" i="14"/>
  <c r="Q13" i="14"/>
  <c r="P27" i="14"/>
  <c r="AB3" i="2"/>
  <c r="AR15" i="5"/>
  <c r="AE34" i="5"/>
  <c r="AB12" i="2"/>
  <c r="J11" i="37"/>
  <c r="AJ11" i="37" s="1"/>
  <c r="I12" i="37"/>
  <c r="I13" i="37" s="1"/>
  <c r="I14" i="37" s="1"/>
  <c r="I15" i="37" s="1"/>
  <c r="P33" i="35"/>
  <c r="J33" i="35"/>
  <c r="G33" i="35"/>
  <c r="Q23" i="14"/>
  <c r="Q16" i="14"/>
  <c r="Q14" i="14"/>
  <c r="T19" i="23"/>
  <c r="AR22" i="5"/>
  <c r="AB4" i="2"/>
  <c r="Q15" i="14"/>
  <c r="N27" i="14"/>
  <c r="T19" i="34"/>
  <c r="T19" i="27"/>
  <c r="T19" i="11"/>
  <c r="D51" i="5"/>
  <c r="E51" i="5" s="1"/>
  <c r="C52" i="5"/>
  <c r="D52" i="5" s="1"/>
  <c r="E52" i="5" s="1"/>
  <c r="I25" i="37"/>
  <c r="K24" i="37"/>
  <c r="AJ24" i="37" s="1"/>
  <c r="R27" i="35"/>
  <c r="R33" i="35" s="1"/>
  <c r="N31" i="35"/>
  <c r="N27" i="35"/>
  <c r="N33" i="35" s="1"/>
  <c r="L31" i="35"/>
  <c r="T31" i="35" s="1"/>
  <c r="L27" i="35"/>
  <c r="L33" i="35" s="1"/>
  <c r="J27" i="35"/>
  <c r="S26" i="35"/>
  <c r="O26" i="35"/>
  <c r="K26" i="35"/>
  <c r="S25" i="35"/>
  <c r="O25" i="35"/>
  <c r="K25" i="35"/>
  <c r="S24" i="35"/>
  <c r="O24" i="35"/>
  <c r="K24" i="35"/>
  <c r="T24" i="35" s="1"/>
  <c r="S23" i="35"/>
  <c r="O23" i="35"/>
  <c r="K23" i="35"/>
  <c r="T19" i="29"/>
  <c r="T19" i="31"/>
  <c r="T19" i="18"/>
  <c r="G11" i="37"/>
  <c r="W11" i="37" s="1"/>
  <c r="F12" i="37"/>
  <c r="F13" i="37" s="1"/>
  <c r="F14" i="37" s="1"/>
  <c r="F15" i="37" s="1"/>
  <c r="F16" i="37" s="1"/>
  <c r="F17" i="37" s="1"/>
  <c r="F18" i="37" s="1"/>
  <c r="T19" i="20"/>
  <c r="AP31" i="37"/>
  <c r="AQ31" i="37" s="1"/>
  <c r="Z149" i="2"/>
  <c r="AA149" i="2" s="1"/>
  <c r="AB149" i="2" s="1"/>
  <c r="Z141" i="2"/>
  <c r="AA141" i="2" s="1"/>
  <c r="AB141" i="2" s="1"/>
  <c r="Z133" i="2"/>
  <c r="AA133" i="2" s="1"/>
  <c r="AB133" i="2" s="1"/>
  <c r="Z125" i="2"/>
  <c r="AA125" i="2" s="1"/>
  <c r="AB125" i="2" s="1"/>
  <c r="AP32" i="5"/>
  <c r="AQ32" i="5" s="1"/>
  <c r="AP37" i="5"/>
  <c r="AQ37" i="5" s="1"/>
  <c r="AP38" i="5"/>
  <c r="AQ38" i="5" s="1"/>
  <c r="J33" i="37"/>
  <c r="I34" i="37"/>
  <c r="J34" i="37" s="1"/>
  <c r="AM34" i="37"/>
  <c r="AP34" i="37"/>
  <c r="AQ34" i="37" s="1"/>
  <c r="I37" i="37"/>
  <c r="J36" i="37"/>
  <c r="Z122" i="2"/>
  <c r="AA122" i="2" s="1"/>
  <c r="AB122" i="2" s="1"/>
  <c r="AP36" i="37"/>
  <c r="AQ36" i="37" s="1"/>
  <c r="Z121" i="2"/>
  <c r="AA121" i="2" s="1"/>
  <c r="AB121" i="2" s="1"/>
  <c r="AP37" i="37"/>
  <c r="AQ37" i="37" s="1"/>
  <c r="T24" i="6" l="1"/>
  <c r="P33" i="6"/>
  <c r="G33" i="6"/>
  <c r="T28" i="6"/>
  <c r="Q33" i="6"/>
  <c r="T26" i="6"/>
  <c r="M33" i="6"/>
  <c r="H33" i="6"/>
  <c r="T23" i="6"/>
  <c r="O33" i="6"/>
  <c r="J33" i="6"/>
  <c r="K33" i="6"/>
  <c r="L33" i="6"/>
  <c r="R33" i="6"/>
  <c r="S33" i="6"/>
  <c r="N33" i="6"/>
  <c r="I33" i="6"/>
  <c r="T30" i="6"/>
  <c r="T25" i="6"/>
  <c r="T32" i="6"/>
  <c r="E50" i="30"/>
  <c r="E47" i="30"/>
  <c r="K25" i="37"/>
  <c r="AJ25" i="37" s="1"/>
  <c r="I26" i="37"/>
  <c r="T24" i="28"/>
  <c r="T28" i="28"/>
  <c r="T32" i="28"/>
  <c r="K33" i="34"/>
  <c r="G33" i="34"/>
  <c r="T23" i="34"/>
  <c r="F33" i="34"/>
  <c r="T31" i="34"/>
  <c r="T33" i="26"/>
  <c r="T26" i="27"/>
  <c r="T26" i="11"/>
  <c r="F33" i="11"/>
  <c r="I33" i="29"/>
  <c r="S33" i="29"/>
  <c r="R33" i="29"/>
  <c r="G33" i="31"/>
  <c r="T25" i="33"/>
  <c r="T29" i="33"/>
  <c r="T23" i="33"/>
  <c r="T28" i="10"/>
  <c r="T24" i="10"/>
  <c r="N33" i="23"/>
  <c r="L33" i="23"/>
  <c r="T25" i="29"/>
  <c r="T23" i="22"/>
  <c r="F33" i="22"/>
  <c r="T27" i="22"/>
  <c r="T31" i="22"/>
  <c r="K33" i="35"/>
  <c r="T23" i="35"/>
  <c r="T27" i="35"/>
  <c r="J15" i="37"/>
  <c r="AJ15" i="37" s="1"/>
  <c r="I16" i="37"/>
  <c r="I17" i="37" s="1"/>
  <c r="I18" i="37" s="1"/>
  <c r="O33" i="28"/>
  <c r="R29" i="14"/>
  <c r="P33" i="28"/>
  <c r="T24" i="34"/>
  <c r="T32" i="34"/>
  <c r="Q33" i="27"/>
  <c r="P33" i="27"/>
  <c r="N33" i="27"/>
  <c r="T27" i="27"/>
  <c r="R33" i="28"/>
  <c r="T27" i="28"/>
  <c r="T31" i="28"/>
  <c r="O33" i="33"/>
  <c r="R33" i="24"/>
  <c r="Q33" i="34"/>
  <c r="R33" i="34"/>
  <c r="P33" i="34"/>
  <c r="T25" i="34"/>
  <c r="T28" i="27"/>
  <c r="P33" i="33"/>
  <c r="T30" i="29"/>
  <c r="O33" i="10"/>
  <c r="O33" i="11"/>
  <c r="T28" i="11"/>
  <c r="P33" i="29"/>
  <c r="O33" i="29"/>
  <c r="N33" i="29"/>
  <c r="T27" i="29"/>
  <c r="S33" i="31"/>
  <c r="T24" i="33"/>
  <c r="F33" i="33"/>
  <c r="T28" i="33"/>
  <c r="T32" i="33"/>
  <c r="T28" i="29"/>
  <c r="P33" i="19"/>
  <c r="O33" i="25"/>
  <c r="T27" i="6"/>
  <c r="F33" i="6"/>
  <c r="R27" i="14"/>
  <c r="T29" i="23"/>
  <c r="T32" i="23"/>
  <c r="T30" i="10"/>
  <c r="E50" i="18"/>
  <c r="E47" i="18"/>
  <c r="Q33" i="23"/>
  <c r="T23" i="20"/>
  <c r="J33" i="23"/>
  <c r="H33" i="23"/>
  <c r="T24" i="23"/>
  <c r="T27" i="23"/>
  <c r="T30" i="23"/>
  <c r="S33" i="22"/>
  <c r="R33" i="22"/>
  <c r="T26" i="22"/>
  <c r="T30" i="22"/>
  <c r="T29" i="6"/>
  <c r="T23" i="15"/>
  <c r="F33" i="15"/>
  <c r="T26" i="35"/>
  <c r="I33" i="27"/>
  <c r="J33" i="27"/>
  <c r="N33" i="28"/>
  <c r="T24" i="32"/>
  <c r="T26" i="32"/>
  <c r="T28" i="32"/>
  <c r="T31" i="32"/>
  <c r="I33" i="34"/>
  <c r="N33" i="34"/>
  <c r="L33" i="34"/>
  <c r="T27" i="34"/>
  <c r="T30" i="27"/>
  <c r="T23" i="24"/>
  <c r="G33" i="24"/>
  <c r="T24" i="24"/>
  <c r="T25" i="24"/>
  <c r="T26" i="24"/>
  <c r="T27" i="24"/>
  <c r="T28" i="24"/>
  <c r="T29" i="24"/>
  <c r="T30" i="24"/>
  <c r="T31" i="24"/>
  <c r="T32" i="24"/>
  <c r="K33" i="10"/>
  <c r="K33" i="11"/>
  <c r="Q33" i="11"/>
  <c r="T30" i="11"/>
  <c r="I33" i="20"/>
  <c r="Q33" i="29"/>
  <c r="L33" i="29"/>
  <c r="K33" i="29"/>
  <c r="J33" i="29"/>
  <c r="O33" i="31"/>
  <c r="T23" i="31"/>
  <c r="T33" i="31" s="1"/>
  <c r="F33" i="31"/>
  <c r="R33" i="33"/>
  <c r="T27" i="33"/>
  <c r="T31" i="33"/>
  <c r="P33" i="10"/>
  <c r="L33" i="19"/>
  <c r="S33" i="25"/>
  <c r="G33" i="23"/>
  <c r="T26" i="23"/>
  <c r="O33" i="15"/>
  <c r="T23" i="19"/>
  <c r="T33" i="19" s="1"/>
  <c r="I43" i="8"/>
  <c r="I45" i="8" s="1"/>
  <c r="E45" i="6" s="1"/>
  <c r="T23" i="23"/>
  <c r="F33" i="23"/>
  <c r="I38" i="5"/>
  <c r="J38" i="5" s="1"/>
  <c r="J37" i="5"/>
  <c r="T29" i="29"/>
  <c r="T24" i="15"/>
  <c r="P33" i="22"/>
  <c r="O33" i="22"/>
  <c r="N33" i="22"/>
  <c r="T25" i="22"/>
  <c r="T29" i="22"/>
  <c r="S33" i="23"/>
  <c r="Q27" i="14"/>
  <c r="G33" i="15"/>
  <c r="P33" i="15"/>
  <c r="M33" i="23"/>
  <c r="T28" i="23"/>
  <c r="T31" i="23"/>
  <c r="T30" i="34"/>
  <c r="J37" i="37"/>
  <c r="I38" i="37"/>
  <c r="J38" i="37" s="1"/>
  <c r="O33" i="35"/>
  <c r="S33" i="28"/>
  <c r="J33" i="30"/>
  <c r="T26" i="34"/>
  <c r="L33" i="27"/>
  <c r="T29" i="27"/>
  <c r="T26" i="28"/>
  <c r="T30" i="28"/>
  <c r="T23" i="32"/>
  <c r="F33" i="32"/>
  <c r="T25" i="32"/>
  <c r="T27" i="32"/>
  <c r="T29" i="32"/>
  <c r="T30" i="32"/>
  <c r="T32" i="32"/>
  <c r="S33" i="35"/>
  <c r="T25" i="35"/>
  <c r="T23" i="28"/>
  <c r="F33" i="28"/>
  <c r="H33" i="28"/>
  <c r="N33" i="30"/>
  <c r="T28" i="34"/>
  <c r="S33" i="27"/>
  <c r="O33" i="27"/>
  <c r="H33" i="27"/>
  <c r="T23" i="27"/>
  <c r="F33" i="27"/>
  <c r="T31" i="27"/>
  <c r="J33" i="28"/>
  <c r="T25" i="28"/>
  <c r="T29" i="28"/>
  <c r="G33" i="33"/>
  <c r="J33" i="24"/>
  <c r="S33" i="34"/>
  <c r="O33" i="34"/>
  <c r="J33" i="34"/>
  <c r="H33" i="34"/>
  <c r="T29" i="34"/>
  <c r="T24" i="27"/>
  <c r="T32" i="27"/>
  <c r="H33" i="33"/>
  <c r="T26" i="29"/>
  <c r="G33" i="10"/>
  <c r="T23" i="10"/>
  <c r="T33" i="10" s="1"/>
  <c r="T23" i="11"/>
  <c r="G33" i="11"/>
  <c r="L33" i="11"/>
  <c r="T32" i="11"/>
  <c r="M33" i="29"/>
  <c r="H33" i="29"/>
  <c r="G33" i="29"/>
  <c r="T23" i="29"/>
  <c r="F33" i="29"/>
  <c r="T31" i="29"/>
  <c r="Q33" i="31"/>
  <c r="K33" i="31"/>
  <c r="N33" i="33"/>
  <c r="T26" i="33"/>
  <c r="T30" i="33"/>
  <c r="T24" i="29"/>
  <c r="T32" i="29"/>
  <c r="J33" i="10"/>
  <c r="R33" i="11"/>
  <c r="H33" i="19"/>
  <c r="L33" i="20"/>
  <c r="T27" i="20"/>
  <c r="T28" i="20"/>
  <c r="T29" i="20"/>
  <c r="T30" i="20"/>
  <c r="T31" i="20"/>
  <c r="T32" i="20"/>
  <c r="I34" i="5"/>
  <c r="J34" i="5" s="1"/>
  <c r="J33" i="5"/>
  <c r="T23" i="25"/>
  <c r="T33" i="25" s="1"/>
  <c r="R33" i="23"/>
  <c r="P33" i="23"/>
  <c r="T31" i="6"/>
  <c r="T33" i="21"/>
  <c r="L33" i="22"/>
  <c r="K33" i="22"/>
  <c r="J33" i="22"/>
  <c r="T24" i="22"/>
  <c r="T28" i="22"/>
  <c r="T32" i="22"/>
  <c r="T27" i="10"/>
  <c r="F33" i="10"/>
  <c r="I33" i="15"/>
  <c r="Q33" i="15"/>
  <c r="L33" i="15"/>
  <c r="T25" i="23"/>
  <c r="T33" i="6" l="1"/>
  <c r="E50" i="6" s="1"/>
  <c r="D5" i="9" s="1"/>
  <c r="T33" i="29"/>
  <c r="S29" i="14"/>
  <c r="S27" i="14"/>
  <c r="T33" i="20"/>
  <c r="T33" i="33"/>
  <c r="E51" i="6"/>
  <c r="E5" i="9" s="1"/>
  <c r="E28" i="9" s="1"/>
  <c r="E50" i="31"/>
  <c r="E47" i="31"/>
  <c r="T33" i="15"/>
  <c r="T33" i="35"/>
  <c r="T33" i="34"/>
  <c r="E50" i="10"/>
  <c r="E47" i="10"/>
  <c r="E50" i="21"/>
  <c r="E47" i="21"/>
  <c r="E47" i="25"/>
  <c r="E50" i="25"/>
  <c r="T33" i="27"/>
  <c r="T33" i="28"/>
  <c r="E50" i="19"/>
  <c r="E47" i="19"/>
  <c r="T33" i="24"/>
  <c r="D67" i="18"/>
  <c r="C68" i="18"/>
  <c r="C62" i="18"/>
  <c r="C48" i="18"/>
  <c r="C66" i="18"/>
  <c r="D64" i="18"/>
  <c r="C65" i="18"/>
  <c r="C63" i="18"/>
  <c r="C69" i="18"/>
  <c r="D66" i="18"/>
  <c r="D62" i="18"/>
  <c r="D68" i="18"/>
  <c r="D65" i="18"/>
  <c r="C67" i="18"/>
  <c r="D63" i="18"/>
  <c r="D69" i="18"/>
  <c r="C64" i="18"/>
  <c r="C70" i="18"/>
  <c r="T33" i="22"/>
  <c r="E50" i="26"/>
  <c r="E47" i="26"/>
  <c r="C70" i="30"/>
  <c r="C68" i="30"/>
  <c r="C66" i="30"/>
  <c r="C64" i="30"/>
  <c r="C62" i="30"/>
  <c r="C48" i="30"/>
  <c r="C69" i="30"/>
  <c r="C67" i="30"/>
  <c r="C65" i="30"/>
  <c r="C63" i="30"/>
  <c r="D67" i="30"/>
  <c r="D63" i="30"/>
  <c r="D64" i="30"/>
  <c r="D66" i="30"/>
  <c r="D62" i="30"/>
  <c r="D69" i="30"/>
  <c r="D65" i="30"/>
  <c r="D68" i="30"/>
  <c r="T33" i="23"/>
  <c r="T33" i="11"/>
  <c r="T33" i="32"/>
  <c r="D9" i="9"/>
  <c r="E52" i="18"/>
  <c r="E56" i="18" s="1"/>
  <c r="E57" i="18" s="1"/>
  <c r="J26" i="37"/>
  <c r="I27" i="37"/>
  <c r="I28" i="37" s="1"/>
  <c r="I29" i="37" s="1"/>
  <c r="I30" i="37" s="1"/>
  <c r="J30" i="37" s="1"/>
  <c r="AJ30" i="37" s="1"/>
  <c r="E52" i="30"/>
  <c r="D20" i="9"/>
  <c r="E56" i="30"/>
  <c r="E57" i="30" s="1"/>
  <c r="E47" i="6" l="1"/>
  <c r="D62" i="6" s="1"/>
  <c r="L27" i="37"/>
  <c r="L28" i="37" s="1"/>
  <c r="AJ26" i="37"/>
  <c r="D62" i="25"/>
  <c r="C65" i="25"/>
  <c r="C66" i="25"/>
  <c r="D69" i="25"/>
  <c r="D66" i="25"/>
  <c r="C69" i="25"/>
  <c r="C70" i="25"/>
  <c r="C62" i="25"/>
  <c r="D63" i="25"/>
  <c r="C67" i="25"/>
  <c r="C48" i="25"/>
  <c r="C64" i="25"/>
  <c r="D68" i="25"/>
  <c r="C63" i="25"/>
  <c r="D65" i="25"/>
  <c r="D64" i="25"/>
  <c r="C68" i="25"/>
  <c r="D67" i="25"/>
  <c r="E50" i="33"/>
  <c r="E47" i="33"/>
  <c r="I20" i="9"/>
  <c r="K20" i="9"/>
  <c r="M20" i="9" s="1"/>
  <c r="N20" i="9" s="1"/>
  <c r="O20" i="9" s="1"/>
  <c r="E47" i="11"/>
  <c r="E50" i="11"/>
  <c r="C70" i="26"/>
  <c r="C68" i="26"/>
  <c r="C66" i="26"/>
  <c r="C64" i="26"/>
  <c r="C62" i="26"/>
  <c r="C48" i="26"/>
  <c r="C69" i="26"/>
  <c r="C67" i="26"/>
  <c r="C65" i="26"/>
  <c r="C63" i="26"/>
  <c r="D66" i="26"/>
  <c r="D62" i="26"/>
  <c r="D63" i="26"/>
  <c r="D69" i="26"/>
  <c r="D65" i="26"/>
  <c r="D67" i="26"/>
  <c r="D68" i="26"/>
  <c r="D64" i="26"/>
  <c r="E50" i="28"/>
  <c r="E47" i="28"/>
  <c r="C66" i="21"/>
  <c r="C65" i="21"/>
  <c r="D67" i="21"/>
  <c r="C63" i="21"/>
  <c r="C70" i="21"/>
  <c r="C62" i="21"/>
  <c r="D62" i="21"/>
  <c r="D63" i="21"/>
  <c r="D64" i="21"/>
  <c r="C64" i="21"/>
  <c r="D65" i="21"/>
  <c r="D69" i="21"/>
  <c r="C69" i="21"/>
  <c r="C67" i="21"/>
  <c r="D66" i="21"/>
  <c r="D68" i="21"/>
  <c r="C48" i="21"/>
  <c r="C68" i="21"/>
  <c r="E50" i="34"/>
  <c r="E47" i="34"/>
  <c r="D19" i="9"/>
  <c r="E52" i="31"/>
  <c r="E56" i="31" s="1"/>
  <c r="E57" i="31" s="1"/>
  <c r="E47" i="20"/>
  <c r="E50" i="20"/>
  <c r="I5" i="9"/>
  <c r="E50" i="32"/>
  <c r="E47" i="32"/>
  <c r="D10" i="9"/>
  <c r="E56" i="19"/>
  <c r="E57" i="19" s="1"/>
  <c r="E52" i="19"/>
  <c r="E56" i="10"/>
  <c r="E57" i="10" s="1"/>
  <c r="D6" i="9"/>
  <c r="E52" i="10"/>
  <c r="C70" i="31"/>
  <c r="C68" i="31"/>
  <c r="C66" i="31"/>
  <c r="C64" i="31"/>
  <c r="C62" i="31"/>
  <c r="C48" i="31"/>
  <c r="C69" i="31"/>
  <c r="C67" i="31"/>
  <c r="C65" i="31"/>
  <c r="C63" i="31"/>
  <c r="D69" i="31"/>
  <c r="D65" i="31"/>
  <c r="D66" i="31"/>
  <c r="D68" i="31"/>
  <c r="D64" i="31"/>
  <c r="D62" i="31"/>
  <c r="D67" i="31"/>
  <c r="D63" i="31"/>
  <c r="E50" i="23"/>
  <c r="E47" i="23"/>
  <c r="D24" i="9"/>
  <c r="E56" i="26"/>
  <c r="E57" i="26" s="1"/>
  <c r="E52" i="26"/>
  <c r="E50" i="24"/>
  <c r="E47" i="24"/>
  <c r="E50" i="27"/>
  <c r="E47" i="27"/>
  <c r="D12" i="9"/>
  <c r="E52" i="21"/>
  <c r="E56" i="21" s="1"/>
  <c r="E57" i="21" s="1"/>
  <c r="E50" i="35"/>
  <c r="E47" i="35"/>
  <c r="E52" i="6"/>
  <c r="E56" i="6" s="1"/>
  <c r="E57" i="6" s="1"/>
  <c r="E50" i="29"/>
  <c r="E47" i="29"/>
  <c r="I9" i="9"/>
  <c r="K9" i="9" s="1"/>
  <c r="M9" i="9" s="1"/>
  <c r="N9" i="9" s="1"/>
  <c r="O9" i="9" s="1"/>
  <c r="E50" i="22"/>
  <c r="E47" i="22"/>
  <c r="D65" i="19"/>
  <c r="C62" i="19"/>
  <c r="C68" i="19"/>
  <c r="C66" i="19"/>
  <c r="D62" i="19"/>
  <c r="D68" i="19"/>
  <c r="C63" i="19"/>
  <c r="C69" i="19"/>
  <c r="C67" i="19"/>
  <c r="C64" i="19"/>
  <c r="D66" i="19"/>
  <c r="C48" i="19"/>
  <c r="C65" i="19"/>
  <c r="D69" i="19"/>
  <c r="D63" i="19"/>
  <c r="C70" i="19"/>
  <c r="D64" i="19"/>
  <c r="D67" i="19"/>
  <c r="E56" i="25"/>
  <c r="E57" i="25" s="1"/>
  <c r="D14" i="9"/>
  <c r="E52" i="25"/>
  <c r="D64" i="10"/>
  <c r="C65" i="10"/>
  <c r="C66" i="10"/>
  <c r="D63" i="10"/>
  <c r="C63" i="10"/>
  <c r="D67" i="10"/>
  <c r="C68" i="10"/>
  <c r="C67" i="10"/>
  <c r="C48" i="10"/>
  <c r="C69" i="10"/>
  <c r="D69" i="10"/>
  <c r="C64" i="10"/>
  <c r="C62" i="10"/>
  <c r="D68" i="10"/>
  <c r="D66" i="10"/>
  <c r="D62" i="10"/>
  <c r="D65" i="10"/>
  <c r="C70" i="10"/>
  <c r="E50" i="15"/>
  <c r="E47" i="15"/>
  <c r="D63" i="6" l="1"/>
  <c r="C64" i="6"/>
  <c r="C67" i="6"/>
  <c r="D69" i="6"/>
  <c r="C70" i="6"/>
  <c r="C68" i="6"/>
  <c r="D66" i="6"/>
  <c r="C48" i="6"/>
  <c r="C69" i="6"/>
  <c r="D68" i="6"/>
  <c r="D64" i="6"/>
  <c r="D67" i="6"/>
  <c r="D65" i="6"/>
  <c r="C66" i="6"/>
  <c r="C65" i="6"/>
  <c r="C62" i="6"/>
  <c r="C63" i="6"/>
  <c r="C68" i="24"/>
  <c r="C48" i="24"/>
  <c r="D63" i="24"/>
  <c r="C65" i="24"/>
  <c r="C63" i="24"/>
  <c r="C64" i="24"/>
  <c r="D67" i="24"/>
  <c r="D62" i="24"/>
  <c r="D64" i="24"/>
  <c r="C62" i="24"/>
  <c r="C69" i="24"/>
  <c r="D66" i="24"/>
  <c r="D69" i="24"/>
  <c r="D68" i="24"/>
  <c r="C66" i="24"/>
  <c r="C70" i="24"/>
  <c r="D65" i="24"/>
  <c r="C67" i="24"/>
  <c r="I24" i="9"/>
  <c r="K24" i="9" s="1"/>
  <c r="M24" i="9" s="1"/>
  <c r="N24" i="9" s="1"/>
  <c r="O24" i="9" s="1"/>
  <c r="E52" i="32"/>
  <c r="E56" i="32"/>
  <c r="E57" i="32" s="1"/>
  <c r="D18" i="9"/>
  <c r="E52" i="20"/>
  <c r="E56" i="20" s="1"/>
  <c r="E57" i="20" s="1"/>
  <c r="D11" i="9"/>
  <c r="I19" i="9"/>
  <c r="K19" i="9"/>
  <c r="M19" i="9" s="1"/>
  <c r="N19" i="9" s="1"/>
  <c r="O19" i="9" s="1"/>
  <c r="D13" i="9"/>
  <c r="E52" i="22"/>
  <c r="E56" i="22" s="1"/>
  <c r="E57" i="22" s="1"/>
  <c r="E52" i="27"/>
  <c r="E56" i="27" s="1"/>
  <c r="E57" i="27" s="1"/>
  <c r="D23" i="9"/>
  <c r="D67" i="15"/>
  <c r="C48" i="15"/>
  <c r="C70" i="15"/>
  <c r="C69" i="15"/>
  <c r="D69" i="15"/>
  <c r="D66" i="15"/>
  <c r="C67" i="15"/>
  <c r="D68" i="15"/>
  <c r="D63" i="15"/>
  <c r="C68" i="15"/>
  <c r="C63" i="15"/>
  <c r="C66" i="15"/>
  <c r="D65" i="15"/>
  <c r="D62" i="15"/>
  <c r="C65" i="15"/>
  <c r="C64" i="15"/>
  <c r="C62" i="15"/>
  <c r="D64" i="15"/>
  <c r="C70" i="35"/>
  <c r="C62" i="35"/>
  <c r="D64" i="35"/>
  <c r="D63" i="35"/>
  <c r="D66" i="35"/>
  <c r="C64" i="35"/>
  <c r="D69" i="35"/>
  <c r="C65" i="35"/>
  <c r="C69" i="35"/>
  <c r="C48" i="35"/>
  <c r="D67" i="35"/>
  <c r="D68" i="35"/>
  <c r="C63" i="35"/>
  <c r="C68" i="35"/>
  <c r="C67" i="35"/>
  <c r="D65" i="35"/>
  <c r="D62" i="35"/>
  <c r="C66" i="35"/>
  <c r="I12" i="9"/>
  <c r="K12" i="9"/>
  <c r="M12" i="9" s="1"/>
  <c r="N12" i="9" s="1"/>
  <c r="O12" i="9" s="1"/>
  <c r="D16" i="9"/>
  <c r="E52" i="24"/>
  <c r="E56" i="24"/>
  <c r="E57" i="24" s="1"/>
  <c r="C66" i="23"/>
  <c r="C70" i="23"/>
  <c r="D63" i="23"/>
  <c r="D68" i="23"/>
  <c r="D62" i="23"/>
  <c r="D69" i="23"/>
  <c r="D66" i="23"/>
  <c r="C63" i="23"/>
  <c r="C68" i="23"/>
  <c r="C65" i="23"/>
  <c r="D67" i="23"/>
  <c r="C48" i="23"/>
  <c r="C62" i="23"/>
  <c r="D65" i="23"/>
  <c r="C64" i="23"/>
  <c r="D64" i="23"/>
  <c r="C69" i="23"/>
  <c r="C67" i="23"/>
  <c r="C68" i="20"/>
  <c r="C66" i="20"/>
  <c r="D66" i="20"/>
  <c r="D62" i="20"/>
  <c r="C70" i="20"/>
  <c r="D67" i="20"/>
  <c r="C64" i="20"/>
  <c r="D68" i="20"/>
  <c r="C48" i="20"/>
  <c r="C63" i="20"/>
  <c r="C62" i="20"/>
  <c r="C67" i="20"/>
  <c r="C65" i="20"/>
  <c r="D63" i="20"/>
  <c r="D64" i="20"/>
  <c r="D65" i="20"/>
  <c r="C69" i="20"/>
  <c r="D69" i="20"/>
  <c r="C70" i="34"/>
  <c r="C68" i="34"/>
  <c r="C66" i="34"/>
  <c r="C64" i="34"/>
  <c r="C62" i="34"/>
  <c r="C48" i="34"/>
  <c r="C69" i="34"/>
  <c r="C67" i="34"/>
  <c r="C65" i="34"/>
  <c r="C63" i="34"/>
  <c r="D69" i="34"/>
  <c r="D65" i="34"/>
  <c r="D68" i="34"/>
  <c r="D64" i="34"/>
  <c r="D67" i="34"/>
  <c r="D63" i="34"/>
  <c r="D66" i="34"/>
  <c r="D62" i="34"/>
  <c r="C70" i="28"/>
  <c r="C68" i="28"/>
  <c r="C66" i="28"/>
  <c r="C64" i="28"/>
  <c r="C62" i="28"/>
  <c r="C48" i="28"/>
  <c r="C69" i="28"/>
  <c r="C67" i="28"/>
  <c r="C65" i="28"/>
  <c r="C63" i="28"/>
  <c r="D66" i="28"/>
  <c r="D62" i="28"/>
  <c r="D69" i="28"/>
  <c r="D65" i="28"/>
  <c r="D63" i="28"/>
  <c r="D68" i="28"/>
  <c r="D64" i="28"/>
  <c r="D67" i="28"/>
  <c r="E52" i="11"/>
  <c r="D7" i="9"/>
  <c r="E56" i="11"/>
  <c r="E57" i="11" s="1"/>
  <c r="C70" i="33"/>
  <c r="C68" i="33"/>
  <c r="C66" i="33"/>
  <c r="C64" i="33"/>
  <c r="C62" i="33"/>
  <c r="C48" i="33"/>
  <c r="C69" i="33"/>
  <c r="C67" i="33"/>
  <c r="C65" i="33"/>
  <c r="C63" i="33"/>
  <c r="D68" i="33"/>
  <c r="D64" i="33"/>
  <c r="D67" i="33"/>
  <c r="D63" i="33"/>
  <c r="D65" i="33"/>
  <c r="D66" i="33"/>
  <c r="D62" i="33"/>
  <c r="D69" i="33"/>
  <c r="D21" i="9"/>
  <c r="E52" i="29"/>
  <c r="E56" i="29" s="1"/>
  <c r="E57" i="29" s="1"/>
  <c r="C70" i="32"/>
  <c r="C68" i="32"/>
  <c r="C66" i="32"/>
  <c r="C64" i="32"/>
  <c r="C62" i="32"/>
  <c r="C48" i="32"/>
  <c r="C69" i="32"/>
  <c r="C67" i="32"/>
  <c r="C65" i="32"/>
  <c r="C63" i="32"/>
  <c r="D66" i="32"/>
  <c r="D62" i="32"/>
  <c r="D67" i="32"/>
  <c r="D69" i="32"/>
  <c r="D65" i="32"/>
  <c r="D68" i="32"/>
  <c r="D64" i="32"/>
  <c r="D63" i="32"/>
  <c r="E56" i="15"/>
  <c r="E57" i="15" s="1"/>
  <c r="D8" i="9"/>
  <c r="E52" i="15"/>
  <c r="I14" i="9"/>
  <c r="K14" i="9" s="1"/>
  <c r="M14" i="9" s="1"/>
  <c r="N14" i="9" s="1"/>
  <c r="O14" i="9" s="1"/>
  <c r="D68" i="22"/>
  <c r="C70" i="22"/>
  <c r="C62" i="22"/>
  <c r="D63" i="22"/>
  <c r="C63" i="22"/>
  <c r="D64" i="22"/>
  <c r="C66" i="22"/>
  <c r="D67" i="22"/>
  <c r="C67" i="22"/>
  <c r="C68" i="22"/>
  <c r="C69" i="22"/>
  <c r="D62" i="22"/>
  <c r="C64" i="22"/>
  <c r="C65" i="22"/>
  <c r="D65" i="22"/>
  <c r="D66" i="22"/>
  <c r="D69" i="22"/>
  <c r="C48" i="22"/>
  <c r="C70" i="29"/>
  <c r="C68" i="29"/>
  <c r="C66" i="29"/>
  <c r="C64" i="29"/>
  <c r="C62" i="29"/>
  <c r="C48" i="29"/>
  <c r="C69" i="29"/>
  <c r="C67" i="29"/>
  <c r="C65" i="29"/>
  <c r="C63" i="29"/>
  <c r="D68" i="29"/>
  <c r="D64" i="29"/>
  <c r="D67" i="29"/>
  <c r="D63" i="29"/>
  <c r="D69" i="29"/>
  <c r="D66" i="29"/>
  <c r="D62" i="29"/>
  <c r="D65" i="29"/>
  <c r="E52" i="35"/>
  <c r="E56" i="35" s="1"/>
  <c r="E57" i="35" s="1"/>
  <c r="D26" i="9"/>
  <c r="C70" i="27"/>
  <c r="C68" i="27"/>
  <c r="C66" i="27"/>
  <c r="C64" i="27"/>
  <c r="C62" i="27"/>
  <c r="C48" i="27"/>
  <c r="C69" i="27"/>
  <c r="C67" i="27"/>
  <c r="C65" i="27"/>
  <c r="C63" i="27"/>
  <c r="D68" i="27"/>
  <c r="D64" i="27"/>
  <c r="D67" i="27"/>
  <c r="D63" i="27"/>
  <c r="D66" i="27"/>
  <c r="D62" i="27"/>
  <c r="D69" i="27"/>
  <c r="D65" i="27"/>
  <c r="E52" i="23"/>
  <c r="D15" i="9"/>
  <c r="E56" i="23"/>
  <c r="E57" i="23" s="1"/>
  <c r="K6" i="9"/>
  <c r="M6" i="9" s="1"/>
  <c r="N6" i="9" s="1"/>
  <c r="O6" i="9" s="1"/>
  <c r="I6" i="9"/>
  <c r="I10" i="9"/>
  <c r="K10" i="9"/>
  <c r="M10" i="9" s="1"/>
  <c r="N10" i="9" s="1"/>
  <c r="O10" i="9" s="1"/>
  <c r="K5" i="9"/>
  <c r="E52" i="34"/>
  <c r="D25" i="9"/>
  <c r="E56" i="34"/>
  <c r="E57" i="34" s="1"/>
  <c r="E52" i="28"/>
  <c r="E56" i="28" s="1"/>
  <c r="E57" i="28" s="1"/>
  <c r="D22" i="9"/>
  <c r="C65" i="11"/>
  <c r="C67" i="11"/>
  <c r="D67" i="11"/>
  <c r="C48" i="11"/>
  <c r="D65" i="11"/>
  <c r="C62" i="11"/>
  <c r="C68" i="11"/>
  <c r="C66" i="11"/>
  <c r="D66" i="11"/>
  <c r="D68" i="11"/>
  <c r="C70" i="11"/>
  <c r="D62" i="11"/>
  <c r="C64" i="11"/>
  <c r="C63" i="11"/>
  <c r="D69" i="11"/>
  <c r="D63" i="11"/>
  <c r="C69" i="11"/>
  <c r="D64" i="11"/>
  <c r="D17" i="9"/>
  <c r="E52" i="33"/>
  <c r="E56" i="33"/>
  <c r="E57" i="33" s="1"/>
  <c r="M5" i="9" l="1"/>
  <c r="I8" i="9"/>
  <c r="K8" i="9"/>
  <c r="M8" i="9" s="1"/>
  <c r="N8" i="9" s="1"/>
  <c r="O8" i="9" s="1"/>
  <c r="I21" i="9"/>
  <c r="K21" i="9" s="1"/>
  <c r="M21" i="9" s="1"/>
  <c r="N21" i="9" s="1"/>
  <c r="O21" i="9" s="1"/>
  <c r="I18" i="9"/>
  <c r="K18" i="9" s="1"/>
  <c r="M18" i="9" s="1"/>
  <c r="N18" i="9" s="1"/>
  <c r="O18" i="9" s="1"/>
  <c r="I25" i="9"/>
  <c r="K25" i="9" s="1"/>
  <c r="M25" i="9" s="1"/>
  <c r="N25" i="9" s="1"/>
  <c r="O25" i="9" s="1"/>
  <c r="I15" i="9"/>
  <c r="K15" i="9"/>
  <c r="M15" i="9" s="1"/>
  <c r="N15" i="9" s="1"/>
  <c r="O15" i="9" s="1"/>
  <c r="I7" i="9"/>
  <c r="K7" i="9" s="1"/>
  <c r="D28" i="9"/>
  <c r="K13" i="9"/>
  <c r="M13" i="9" s="1"/>
  <c r="N13" i="9" s="1"/>
  <c r="O13" i="9" s="1"/>
  <c r="I13" i="9"/>
  <c r="I11" i="9"/>
  <c r="K11" i="9"/>
  <c r="M11" i="9" s="1"/>
  <c r="N11" i="9" s="1"/>
  <c r="O11" i="9" s="1"/>
  <c r="I17" i="9"/>
  <c r="K17" i="9" s="1"/>
  <c r="M17" i="9" s="1"/>
  <c r="N17" i="9" s="1"/>
  <c r="O17" i="9" s="1"/>
  <c r="I22" i="9"/>
  <c r="K22" i="9"/>
  <c r="M22" i="9" s="1"/>
  <c r="N22" i="9" s="1"/>
  <c r="O22" i="9" s="1"/>
  <c r="K26" i="9"/>
  <c r="M26" i="9" s="1"/>
  <c r="N26" i="9" s="1"/>
  <c r="O26" i="9" s="1"/>
  <c r="I26" i="9"/>
  <c r="I16" i="9"/>
  <c r="K16" i="9" s="1"/>
  <c r="M16" i="9" s="1"/>
  <c r="N16" i="9" s="1"/>
  <c r="O16" i="9" s="1"/>
  <c r="I23" i="9"/>
  <c r="K23" i="9" s="1"/>
  <c r="M23" i="9" s="1"/>
  <c r="N23" i="9" s="1"/>
  <c r="O23" i="9" s="1"/>
  <c r="M7" i="9" l="1"/>
  <c r="N7" i="9" s="1"/>
  <c r="O7" i="9" s="1"/>
  <c r="K28" i="9"/>
  <c r="I28" i="9"/>
  <c r="N5" i="9"/>
  <c r="M28" i="9"/>
  <c r="O5" i="9" l="1"/>
  <c r="N28" i="9"/>
</calcChain>
</file>

<file path=xl/comments1.xml><?xml version="1.0" encoding="utf-8"?>
<comments xmlns="http://schemas.openxmlformats.org/spreadsheetml/2006/main">
  <authors>
    <author>user</author>
  </authors>
  <commentList>
    <comment ref="D8" authorId="0">
      <text>
        <r>
          <rPr>
            <b/>
            <sz val="9"/>
            <color indexed="10"/>
            <rFont val="Tahoma"/>
            <family val="2"/>
          </rPr>
          <t>For UCD Research Teams only:</t>
        </r>
        <r>
          <rPr>
            <b/>
            <sz val="9"/>
            <color indexed="81"/>
            <rFont val="Tahoma"/>
            <family val="2"/>
          </rPr>
          <t xml:space="preserve">
(i) Due to size of RA scale a lower &amp; upper quartile and mid point avg are provided.
(ii) For PostDocs a 4point avg for L2A and L2B is provided as per IUA scale.
(iii) A separate rate for EU and Non EU PhDs.
(iv) For Academic scales the avg monthly rate for relevant point on scale.  Suggest use max or Mid point</t>
        </r>
      </text>
    </comment>
  </commentList>
</comments>
</file>

<file path=xl/comments2.xml><?xml version="1.0" encoding="utf-8"?>
<comments xmlns="http://schemas.openxmlformats.org/spreadsheetml/2006/main">
  <authors>
    <author>TonyA4</author>
  </authors>
  <commentList>
    <comment ref="AB1" authorId="0">
      <text>
        <r>
          <rPr>
            <b/>
            <sz val="9"/>
            <color indexed="81"/>
            <rFont val="Tahoma"/>
            <family val="2"/>
          </rPr>
          <t>KarolRFO:</t>
        </r>
        <r>
          <rPr>
            <sz val="9"/>
            <color indexed="81"/>
            <rFont val="Tahoma"/>
            <family val="2"/>
          </rPr>
          <t xml:space="preserve">
Includes additional 2% inflation</t>
        </r>
      </text>
    </comment>
  </commentList>
</comments>
</file>

<file path=xl/comments3.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4.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5.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6.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7.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8.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9.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0.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1.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2.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3.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4.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5.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6.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7.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8.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19.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20.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21.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22.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comments23.xml><?xml version="1.0" encoding="utf-8"?>
<comments xmlns="http://schemas.openxmlformats.org/spreadsheetml/2006/main">
  <authors>
    <author>TonyA4</author>
  </authors>
  <commentList>
    <comment ref="C5" authorId="0">
      <text>
        <r>
          <rPr>
            <b/>
            <sz val="9"/>
            <color indexed="81"/>
            <rFont val="Tahoma"/>
            <family val="2"/>
          </rPr>
          <t>KAROLRFO:
Not for profits = 100% for RIA &amp; IA
Industry = 100% for RIA BUT only 70% for IA</t>
        </r>
      </text>
    </comment>
  </commentList>
</comments>
</file>

<file path=xl/sharedStrings.xml><?xml version="1.0" encoding="utf-8"?>
<sst xmlns="http://schemas.openxmlformats.org/spreadsheetml/2006/main" count="2813" uniqueCount="261">
  <si>
    <t>WP1</t>
  </si>
  <si>
    <t>WP2</t>
  </si>
  <si>
    <t>WP3</t>
  </si>
  <si>
    <t>WP4</t>
  </si>
  <si>
    <t>WP5</t>
  </si>
  <si>
    <t>WP6</t>
  </si>
  <si>
    <t>WP7</t>
  </si>
  <si>
    <t>WP8</t>
  </si>
  <si>
    <t>WP9</t>
  </si>
  <si>
    <t>WP10</t>
  </si>
  <si>
    <t>WP11</t>
  </si>
  <si>
    <t>WP12</t>
  </si>
  <si>
    <t>WP13</t>
  </si>
  <si>
    <t>WP14</t>
  </si>
  <si>
    <t>Total</t>
  </si>
  <si>
    <t>Research Assistant</t>
  </si>
  <si>
    <t>Grade</t>
  </si>
  <si>
    <t>Guidelines for Contract Researchers Salary Scales 2013</t>
  </si>
  <si>
    <t>Applicable from 10 March 2011</t>
  </si>
  <si>
    <t>CURRENT RATE (NON NEW ENTRY)                                           (Applicable from 01 July 2013)</t>
  </si>
  <si>
    <t>GROSS SALARY</t>
  </si>
  <si>
    <t>Budget amount</t>
  </si>
  <si>
    <t>Column 1</t>
  </si>
  <si>
    <t>Column 2</t>
  </si>
  <si>
    <t>Column 4</t>
  </si>
  <si>
    <t>Researcher Salary Scales</t>
  </si>
  <si>
    <t xml:space="preserve">  Gross Salary/ annum (€)</t>
  </si>
  <si>
    <t>Annual cost to budget           (€)</t>
  </si>
  <si>
    <t>Point 1</t>
  </si>
  <si>
    <t>LEVEL 1</t>
  </si>
  <si>
    <t>Point 2</t>
  </si>
  <si>
    <t>Point 3</t>
  </si>
  <si>
    <t>Point 4</t>
  </si>
  <si>
    <t>Point 5</t>
  </si>
  <si>
    <t>Point 6</t>
  </si>
  <si>
    <t>Point 7</t>
  </si>
  <si>
    <t>Point 8</t>
  </si>
  <si>
    <t xml:space="preserve"> </t>
  </si>
  <si>
    <t>Point 9</t>
  </si>
  <si>
    <t>Point 10</t>
  </si>
  <si>
    <t>Point 11</t>
  </si>
  <si>
    <t>Point 12</t>
  </si>
  <si>
    <t>Point 13</t>
  </si>
  <si>
    <t>Point 14</t>
  </si>
  <si>
    <t>Point 15</t>
  </si>
  <si>
    <t>Post-Doctorate Researcher</t>
  </si>
  <si>
    <t>LEVEL 2</t>
  </si>
  <si>
    <t>Research Fellow</t>
  </si>
  <si>
    <t>LEVEL 3</t>
  </si>
  <si>
    <t>Senior Research Fellow</t>
  </si>
  <si>
    <t>LEVEL 4</t>
  </si>
  <si>
    <t>HOW TO USE THE GUIDELINES</t>
  </si>
  <si>
    <r>
      <t>A.</t>
    </r>
    <r>
      <rPr>
        <sz val="10"/>
        <rFont val="Arial"/>
        <family val="2"/>
      </rPr>
      <t xml:space="preserve">  Decide on the level of experience you require for the research (Column 1) and at what level you would like to advertise the post (Column 2). </t>
    </r>
    <r>
      <rPr>
        <sz val="10"/>
        <rFont val="Arial"/>
        <family val="2"/>
      </rPr>
      <t>Please ensure that you use the rates that will apply at the time of receipt of funding (see Rates above).</t>
    </r>
  </si>
  <si>
    <r>
      <t>B.</t>
    </r>
    <r>
      <rPr>
        <sz val="10"/>
        <rFont val="Arial"/>
        <family val="2"/>
      </rPr>
      <t xml:space="preserve"> Allow for Annual Salary Scale point increases. </t>
    </r>
  </si>
  <si>
    <r>
      <t xml:space="preserve">C. </t>
    </r>
    <r>
      <rPr>
        <sz val="10"/>
        <rFont val="Arial"/>
        <family val="2"/>
      </rPr>
      <t xml:space="preserve"> In general, additional ANNUAL costs to your budget, as an employer will be employers PRSI contribution and pension costs. The employers PRSI contribution is 10.75%.   In accordance with the Employment Control Framework, effective 10 March 2011,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</si>
  <si>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t>CURRENT RATE FOR NEW ENTRANTS (Appointed to entry grades on/after 1 July 2013)</t>
  </si>
  <si>
    <t>Mthly Person Rate</t>
  </si>
  <si>
    <t>Mthly Person Rate. Non New Entry</t>
  </si>
  <si>
    <t>Mthly Person Rate. New Entry</t>
  </si>
  <si>
    <t>Research Assistant NonNewEntrant</t>
  </si>
  <si>
    <t>LrQuartile</t>
  </si>
  <si>
    <t>MidPoint</t>
  </si>
  <si>
    <t>UprQuartile</t>
  </si>
  <si>
    <t>Research Assistant NewEntrant</t>
  </si>
  <si>
    <t>PostDoc L2B NonNewEntrant</t>
  </si>
  <si>
    <t>PostDoc L2A NonNewEntrant</t>
  </si>
  <si>
    <t>PostDoc L2A NewEntrant</t>
  </si>
  <si>
    <t>PostDoc L2B NewEntrant</t>
  </si>
  <si>
    <t>Avg</t>
  </si>
  <si>
    <t>RF L3</t>
  </si>
  <si>
    <t>SnrRF L4</t>
  </si>
  <si>
    <t>Total Pay Budget Per WP</t>
  </si>
  <si>
    <t>Total Month Effort Per WP</t>
  </si>
  <si>
    <t>Enter Mthly Person Rate</t>
  </si>
  <si>
    <t>Consumables</t>
  </si>
  <si>
    <t>Travel</t>
  </si>
  <si>
    <t>Equipment Costs</t>
  </si>
  <si>
    <t>Only enter values in "YELLOW" shaded areas</t>
  </si>
  <si>
    <r>
      <t>NOTE:</t>
    </r>
    <r>
      <rPr>
        <sz val="9"/>
        <rFont val="Verdana"/>
        <family val="2"/>
      </rPr>
      <t xml:space="preserve"> The European Commission reimburse the cost of Equipment using the Depreciation Method ie: A = C x D/U).  Where A: is the Amount reimbursed by the EU.  C: is the cost of the equipment (net of VAT).  D: is the Duration of UCD's Participation in the Project in months.  U: is the Useful life of the equipment in months.  Computer equipment is deemed to have a useful life of 36 months, all other equipment is deemed to have a useful life of 60 months                                                                                                   </t>
    </r>
  </si>
  <si>
    <t xml:space="preserve"> Months</t>
  </si>
  <si>
    <t xml:space="preserve"> ---------------------------------------------------------------&gt;&gt;</t>
  </si>
  <si>
    <t>Months of project</t>
  </si>
  <si>
    <t>Year 1</t>
  </si>
  <si>
    <t>Year 2</t>
  </si>
  <si>
    <t>Year 3</t>
  </si>
  <si>
    <t>Year 4</t>
  </si>
  <si>
    <t>Year 5</t>
  </si>
  <si>
    <t>Computer</t>
  </si>
  <si>
    <t>Yr1 Time</t>
  </si>
  <si>
    <t>Yr2 Time</t>
  </si>
  <si>
    <t>Yr3 Time</t>
  </si>
  <si>
    <t>Yr4 Time</t>
  </si>
  <si>
    <t>Yr5 Time</t>
  </si>
  <si>
    <t>Total Computer</t>
  </si>
  <si>
    <t>Non Computer</t>
  </si>
  <si>
    <t>Total Non Computer</t>
  </si>
  <si>
    <t>B. Total Equipment</t>
  </si>
  <si>
    <t>AMPM</t>
  </si>
  <si>
    <r>
      <t xml:space="preserve">H2020 ERC Budget Calculator </t>
    </r>
    <r>
      <rPr>
        <b/>
        <sz val="12"/>
        <rFont val="Arial"/>
        <family val="2"/>
      </rPr>
      <t>(Please read instructions before completing)</t>
    </r>
  </si>
  <si>
    <t>Ener Total Duration of Project in Months -----&gt;</t>
  </si>
  <si>
    <t>Item1</t>
  </si>
  <si>
    <t>Item2</t>
  </si>
  <si>
    <t>Item3</t>
  </si>
  <si>
    <t>Item4</t>
  </si>
  <si>
    <t>Item5</t>
  </si>
  <si>
    <t>Item6</t>
  </si>
  <si>
    <t>Item7</t>
  </si>
  <si>
    <t>Item8</t>
  </si>
  <si>
    <t>Item9</t>
  </si>
  <si>
    <t>Item10</t>
  </si>
  <si>
    <t>Item11</t>
  </si>
  <si>
    <t>Item12</t>
  </si>
  <si>
    <t>Item13</t>
  </si>
  <si>
    <t>Enter Duration of Equipments Use in Project</t>
  </si>
  <si>
    <t>Summary</t>
  </si>
  <si>
    <t>Subcontracting</t>
  </si>
  <si>
    <t>Purpose/work to be carried subcontracted</t>
  </si>
  <si>
    <t>Total Subcontracting</t>
  </si>
  <si>
    <t>Other-Please Specify</t>
  </si>
  <si>
    <t>Total Other Direct Costs</t>
  </si>
  <si>
    <t>Ratio of Other Direct costs to Personnel Costs</t>
  </si>
  <si>
    <t>Audit (If budget exceeds €325K - calculate at .45% of Total Cost)</t>
  </si>
  <si>
    <t>Description</t>
  </si>
  <si>
    <t>Beneficiary</t>
  </si>
  <si>
    <t>UCD</t>
  </si>
  <si>
    <t>PICC</t>
  </si>
  <si>
    <t>Participant</t>
  </si>
  <si>
    <t>Country</t>
  </si>
  <si>
    <t>(A) Direct Personnel Costs</t>
  </si>
  <si>
    <t>(B) Other Direct Costs</t>
  </si>
  <si>
    <t>(C) Direct costs of subcontracting</t>
  </si>
  <si>
    <t>(D) Direct costs of providing financial support to 3rd parties</t>
  </si>
  <si>
    <t>(E) Costs of in-kind contributions not used on the beneficiaries premises</t>
  </si>
  <si>
    <t>(F) Indirect Costs ((A+B-E).25)</t>
  </si>
  <si>
    <t>(G) Special unit costs covering direct &amp; indirect costs</t>
  </si>
  <si>
    <t>(H) Total estimated eligible costs (A+B+C+D+F+G)</t>
  </si>
  <si>
    <t>(I) Reimbursement Rate</t>
  </si>
  <si>
    <t>(J) Max Grant (H*I)</t>
  </si>
  <si>
    <t>(K) Requested Grant</t>
  </si>
  <si>
    <t>Please provide Justificaton for Subcontracted Costs - Required as part of the Proposal</t>
  </si>
  <si>
    <t>Point on Scale</t>
  </si>
  <si>
    <t>Enter Team (Grade/Person)</t>
  </si>
  <si>
    <t>Team (Grade/Person)</t>
  </si>
  <si>
    <t>Total Budget</t>
  </si>
  <si>
    <t>Ireland</t>
  </si>
  <si>
    <t>(A) Personnel Costs</t>
  </si>
  <si>
    <t>(C) Subcontracting (See also Below)</t>
  </si>
  <si>
    <t>(F) Indirect Costs</t>
  </si>
  <si>
    <t>EU Contribution Rate</t>
  </si>
  <si>
    <t>Contribution Rate</t>
  </si>
  <si>
    <t>ResearcherType</t>
  </si>
  <si>
    <t>Avgd Scale Point</t>
  </si>
  <si>
    <t>Mthly Rate Avg</t>
  </si>
  <si>
    <t>For research Assistants - Due to size of RA scale. Please select from Lower Quartile, Mid Pont, or Upper Quartile</t>
  </si>
  <si>
    <t>For Post Docs, Please selct from L2A or L2B (i.e. Avg of first 4 points = L2A; Avge of second 4 points = L2B)</t>
  </si>
  <si>
    <t>For RFs or Snr RFS, Please Select Average</t>
  </si>
  <si>
    <t>Enter Person Months required per Work Package (WP)</t>
  </si>
  <si>
    <t>Select Type of Researcher or Team Member</t>
  </si>
  <si>
    <t>Enter other Direct costs</t>
  </si>
  <si>
    <t>Use Equipment Tab for calculating UCD Equipment</t>
  </si>
  <si>
    <t>Provide justification if nonpay represents 15% or more of pay costs</t>
  </si>
  <si>
    <t>Provide details of subcontracting costs</t>
  </si>
  <si>
    <t>PhD-EU</t>
  </si>
  <si>
    <t>PhD-NonEU</t>
  </si>
  <si>
    <t>PhDs</t>
  </si>
  <si>
    <t>Eu</t>
  </si>
  <si>
    <t>Non EU</t>
  </si>
  <si>
    <t>Stipend</t>
  </si>
  <si>
    <t>Fees Avg</t>
  </si>
  <si>
    <t>Mthly avg</t>
  </si>
  <si>
    <t>Position Description</t>
  </si>
  <si>
    <t>Scale Point</t>
  </si>
  <si>
    <t>Pre 1st Jul '13 Annual Salary</t>
  </si>
  <si>
    <t>UCD Academic Scales</t>
  </si>
  <si>
    <t>Note: Academic staff have different number of scale points</t>
  </si>
  <si>
    <t>Enter Peson Months for each WP</t>
  </si>
  <si>
    <t>Enter Person/Grade and Monthly Person Rate</t>
  </si>
  <si>
    <t>Select Grade from Dropdown list For UCD Team</t>
  </si>
  <si>
    <t>Select Estd point on Scale from Dropdown list</t>
  </si>
  <si>
    <t>Enter Other Direct Costs</t>
  </si>
  <si>
    <t>Partner</t>
  </si>
  <si>
    <t>Equipment (Please Complete UCD EquipmentBudget Tab)</t>
  </si>
  <si>
    <t>Equipment (Enter Depreciated Amount)</t>
  </si>
  <si>
    <t>Audit (If budget exceeds €325K)</t>
  </si>
  <si>
    <t>[Enter Here]</t>
  </si>
  <si>
    <t>For UCD Team - See tab Ptnr1-UCD</t>
  </si>
  <si>
    <t>Do Not Delete any of the Beneficiary/Partner sheets</t>
  </si>
  <si>
    <t>You can Rename the Beneficiary/Partner sheets</t>
  </si>
  <si>
    <t>Check Sum=0</t>
  </si>
  <si>
    <t>95 ADMINISTRATIVE OFFICER I_2010</t>
  </si>
  <si>
    <t>95 ADMINISTRATIVE OFFICER II_2010</t>
  </si>
  <si>
    <t>95 SENIOR EXECUTIVE ASSISTANT_2010</t>
  </si>
  <si>
    <t>95 EXECUTIVE ASS_2010</t>
  </si>
  <si>
    <t>Add Er Costs</t>
  </si>
  <si>
    <t>Avg Pe rMth</t>
  </si>
  <si>
    <t>See Wkng Sheet</t>
  </si>
  <si>
    <t>Academic</t>
  </si>
  <si>
    <t>AdminMgmt</t>
  </si>
  <si>
    <t>AdminAssist</t>
  </si>
  <si>
    <t>StaffType</t>
  </si>
  <si>
    <t>Select UCD Staff Type</t>
  </si>
  <si>
    <t>Researcher</t>
  </si>
  <si>
    <t>ResearcherTypeUnique</t>
  </si>
  <si>
    <t>StaffList</t>
  </si>
  <si>
    <t>Pay Budget</t>
  </si>
  <si>
    <t>Justification</t>
  </si>
  <si>
    <t>Cost €</t>
  </si>
  <si>
    <t>Table 3.4</t>
  </si>
  <si>
    <t>The following table will populate automatically if other direct costs exceed 15% of Personnel Costs - Just enter Justification</t>
  </si>
  <si>
    <t>Blue Tabs will auto populate</t>
  </si>
  <si>
    <t>For Non UCD Teams (Orange Tabs)</t>
  </si>
  <si>
    <r>
      <rPr>
        <b/>
        <sz val="11"/>
        <color theme="6" tint="-0.499984740745262"/>
        <rFont val="Calibri"/>
        <family val="2"/>
      </rPr>
      <t>Dark Green Tab</t>
    </r>
    <r>
      <rPr>
        <sz val="11"/>
        <color theme="6" tint="-0.499984740745262"/>
        <rFont val="Calibri"/>
        <family val="2"/>
        <scheme val="minor"/>
      </rPr>
      <t xml:space="preserve"> = UCD Budget Details</t>
    </r>
  </si>
  <si>
    <r>
      <rPr>
        <b/>
        <sz val="11"/>
        <color rgb="FF92D050"/>
        <rFont val="Calibri"/>
        <family val="2"/>
        <scheme val="minor"/>
      </rPr>
      <t>Light Green Tab</t>
    </r>
    <r>
      <rPr>
        <sz val="11"/>
        <color theme="1"/>
        <rFont val="Calibri"/>
        <family val="2"/>
        <scheme val="minor"/>
      </rPr>
      <t xml:space="preserve"> = UCD Equipment Details</t>
    </r>
  </si>
  <si>
    <t>Only Enter or select data in Yellow coloured cells</t>
  </si>
  <si>
    <t>The UCD Equipment budget should be entered on the UCD-equipment tab and will autopopulate this cell</t>
  </si>
  <si>
    <t>Other-Publication costs</t>
  </si>
  <si>
    <t>Dissemination</t>
  </si>
  <si>
    <t>Meeting costs</t>
  </si>
  <si>
    <t>Check1</t>
  </si>
  <si>
    <t>Check2</t>
  </si>
  <si>
    <t>Not for Profits = 100% / SMEs = 70%</t>
  </si>
  <si>
    <r>
      <t>Enter Other Direct Costs (</t>
    </r>
    <r>
      <rPr>
        <b/>
        <sz val="14"/>
        <color rgb="FFFF0000"/>
        <rFont val="Calibri"/>
        <family val="2"/>
      </rPr>
      <t>Incluclusive of VAT</t>
    </r>
    <r>
      <rPr>
        <b/>
        <sz val="11"/>
        <color theme="1"/>
        <rFont val="Calibri"/>
        <family val="2"/>
        <scheme val="minor"/>
      </rPr>
      <t>)</t>
    </r>
  </si>
  <si>
    <r>
      <rPr>
        <b/>
        <sz val="11"/>
        <color theme="9" tint="-0.249977111117893"/>
        <rFont val="Calibri"/>
        <family val="2"/>
        <scheme val="minor"/>
      </rPr>
      <t>Orange Tabs</t>
    </r>
    <r>
      <rPr>
        <sz val="11"/>
        <color theme="1"/>
        <rFont val="Calibri"/>
        <family val="2"/>
        <scheme val="minor"/>
      </rPr>
      <t xml:space="preserve"> = Partner Budgets - Copy this page and send to each partner.  When completed copy received back manually enter the details to the model</t>
    </r>
  </si>
  <si>
    <t>Cost (Incl VAT)</t>
  </si>
  <si>
    <t>Statutory PA</t>
  </si>
  <si>
    <t>Ex Gratia @ 2 Weeks Option</t>
  </si>
  <si>
    <t>Est Total PA</t>
  </si>
  <si>
    <t>Adjusted Mthly Rate</t>
  </si>
  <si>
    <t>Est PM</t>
  </si>
  <si>
    <t>See Col AB</t>
  </si>
  <si>
    <t>Redundancy not applied to permanent staff</t>
  </si>
  <si>
    <t>Redundancy aplied to Admin grade as often a new part time Admin post recruited</t>
  </si>
  <si>
    <t>Enter Project Duration in Mths</t>
  </si>
  <si>
    <r>
      <t xml:space="preserve">Enter Computer Equipment:                                                     Total Cost </t>
    </r>
    <r>
      <rPr>
        <b/>
        <sz val="12"/>
        <rFont val="Verdana"/>
        <family val="2"/>
      </rPr>
      <t>(</t>
    </r>
    <r>
      <rPr>
        <b/>
        <sz val="12"/>
        <color rgb="FFFF0000"/>
        <rFont val="Verdana"/>
        <family val="2"/>
      </rPr>
      <t>INCL</t>
    </r>
    <r>
      <rPr>
        <b/>
        <sz val="10"/>
        <rFont val="Verdana"/>
        <family val="2"/>
      </rPr>
      <t xml:space="preserve"> VAT)</t>
    </r>
  </si>
  <si>
    <r>
      <t>Enter Non-Computer Equipment:                                      Total Cost (</t>
    </r>
    <r>
      <rPr>
        <b/>
        <sz val="12"/>
        <color rgb="FFFF0000"/>
        <rFont val="Verdana"/>
        <family val="2"/>
      </rPr>
      <t>INCL</t>
    </r>
    <r>
      <rPr>
        <b/>
        <sz val="10"/>
        <rFont val="Verdana"/>
        <family val="2"/>
      </rPr>
      <t xml:space="preserve"> VAT)</t>
    </r>
  </si>
  <si>
    <t>Non New Entrant (Redundancy and inflation)</t>
  </si>
  <si>
    <t>New Entrant (Redundancy and inflation)</t>
  </si>
  <si>
    <t>Inflate @2%</t>
  </si>
  <si>
    <t>Annualise</t>
  </si>
  <si>
    <t>Full Professor</t>
  </si>
  <si>
    <t>95 Full Professor</t>
  </si>
  <si>
    <t>Professor</t>
  </si>
  <si>
    <t>95 Professor</t>
  </si>
  <si>
    <t>Associate Professor</t>
  </si>
  <si>
    <t>95 Associate Professor</t>
  </si>
  <si>
    <t>Lecturer/Asst Prof above the bar</t>
  </si>
  <si>
    <t>95 Lecturer/Asst Prof above the bar</t>
  </si>
  <si>
    <t>95 Lecturer/Asst Prof below the bar</t>
  </si>
  <si>
    <t>95 ADMINISTRATIVE OFFICER IA_2013 (2010)</t>
  </si>
  <si>
    <t>ADMIN OFFICER I_2010</t>
  </si>
  <si>
    <t>EXECUTIVE ASSISTANT_2010</t>
  </si>
  <si>
    <t>Guidelines for Contract Researchers Salary Scales 2018</t>
  </si>
  <si>
    <t>Applicable from 1st January 2018</t>
  </si>
  <si>
    <t>CURRENT RATE (NON NEW ENTRY)                                           (Applicable from 01 January 2018)</t>
  </si>
  <si>
    <t>(Redundancy and inflation)</t>
  </si>
  <si>
    <t>Mthly Person Rate.</t>
  </si>
  <si>
    <t>Point 16</t>
  </si>
  <si>
    <t>Point 17</t>
  </si>
  <si>
    <t>Post 1st Jan 2018 Annual Salary</t>
  </si>
  <si>
    <t>PostDoc L2A</t>
  </si>
  <si>
    <t>PostDoc L2B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</si>
</sst>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IR£&quot;#,##0.00"/>
    <numFmt numFmtId="165" formatCode="_-* #,##0_-;\-* #,##0_-;_-* &quot;-&quot;??_-;_-@_-"/>
    <numFmt numFmtId="166" formatCode="\€#,##0.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Times New Roman"/>
      <family val="1"/>
    </font>
    <font>
      <sz val="10"/>
      <name val="Times New Roman"/>
      <family val="1"/>
    </font>
    <font>
      <b/>
      <sz val="10"/>
      <name val="Times New Roman"/>
      <family val="1"/>
    </font>
    <font>
      <b/>
      <sz val="12"/>
      <name val="Times New Roman"/>
      <family val="1"/>
    </font>
    <font>
      <b/>
      <sz val="10"/>
      <name val="Arial"/>
      <family val="2"/>
    </font>
    <font>
      <b/>
      <sz val="11"/>
      <name val="Times New Roman"/>
      <family val="1"/>
    </font>
    <font>
      <b/>
      <i/>
      <sz val="9"/>
      <name val="Arial"/>
      <family val="2"/>
    </font>
    <font>
      <i/>
      <sz val="10"/>
      <name val="Times New Roman"/>
      <family val="1"/>
    </font>
    <font>
      <b/>
      <i/>
      <sz val="10"/>
      <name val="Times New Roman"/>
      <family val="1"/>
    </font>
    <font>
      <sz val="9"/>
      <name val="Arial"/>
      <family val="2"/>
    </font>
    <font>
      <sz val="10"/>
      <name val="Arial"/>
      <family val="2"/>
    </font>
    <font>
      <b/>
      <i/>
      <sz val="10"/>
      <name val="Arial"/>
      <family val="2"/>
    </font>
    <font>
      <b/>
      <u/>
      <sz val="11"/>
      <name val="Times New Roman"/>
      <family val="1"/>
    </font>
    <font>
      <b/>
      <u/>
      <sz val="10"/>
      <name val="Times New Roman"/>
      <family val="1"/>
    </font>
    <font>
      <b/>
      <u/>
      <sz val="11"/>
      <color theme="1"/>
      <name val="Calibri"/>
      <family val="2"/>
      <scheme val="minor"/>
    </font>
    <font>
      <b/>
      <sz val="14"/>
      <name val="Arial"/>
      <family val="2"/>
    </font>
    <font>
      <b/>
      <sz val="12"/>
      <name val="Arial"/>
      <family val="2"/>
    </font>
    <font>
      <b/>
      <sz val="18"/>
      <color rgb="FFFF0000"/>
      <name val="Verdana"/>
      <family val="2"/>
    </font>
    <font>
      <b/>
      <sz val="16"/>
      <color rgb="FFFF0000"/>
      <name val="Arial"/>
      <family val="2"/>
    </font>
    <font>
      <sz val="10"/>
      <name val="Verdana"/>
      <family val="2"/>
    </font>
    <font>
      <b/>
      <sz val="9"/>
      <name val="Verdana"/>
      <family val="2"/>
    </font>
    <font>
      <sz val="9"/>
      <name val="Verdana"/>
      <family val="2"/>
    </font>
    <font>
      <b/>
      <sz val="10"/>
      <name val="Verdana"/>
      <family val="2"/>
    </font>
    <font>
      <sz val="8"/>
      <name val="Verdana"/>
      <family val="2"/>
    </font>
    <font>
      <b/>
      <sz val="10"/>
      <color indexed="10"/>
      <name val="Arial"/>
      <family val="2"/>
    </font>
    <font>
      <b/>
      <sz val="8"/>
      <name val="Verdana"/>
      <family val="2"/>
    </font>
    <font>
      <sz val="10"/>
      <color indexed="9"/>
      <name val="Arial"/>
      <family val="2"/>
    </font>
    <font>
      <b/>
      <sz val="12"/>
      <color rgb="FFFF0000"/>
      <name val="Arial"/>
      <family val="2"/>
    </font>
    <font>
      <b/>
      <sz val="14"/>
      <color rgb="FFFF0000"/>
      <name val="Arial"/>
      <family val="2"/>
    </font>
    <font>
      <b/>
      <sz val="11"/>
      <color rgb="FFFF0000"/>
      <name val="Calibri"/>
      <family val="2"/>
      <scheme val="minor"/>
    </font>
    <font>
      <b/>
      <sz val="9"/>
      <color indexed="81"/>
      <name val="Tahoma"/>
      <family val="2"/>
    </font>
    <font>
      <b/>
      <sz val="9"/>
      <color indexed="10"/>
      <name val="Tahoma"/>
      <family val="2"/>
    </font>
    <font>
      <sz val="8"/>
      <name val="Arial"/>
      <family val="2"/>
    </font>
    <font>
      <b/>
      <sz val="12"/>
      <color theme="1"/>
      <name val="Times New Roman"/>
      <family val="1"/>
    </font>
    <font>
      <sz val="11"/>
      <color theme="6" tint="-0.499984740745262"/>
      <name val="Calibri"/>
      <family val="2"/>
      <scheme val="minor"/>
    </font>
    <font>
      <b/>
      <sz val="11"/>
      <color theme="6" tint="-0.499984740745262"/>
      <name val="Calibri"/>
      <family val="2"/>
    </font>
    <font>
      <b/>
      <sz val="11"/>
      <color rgb="FF92D050"/>
      <name val="Calibri"/>
      <family val="2"/>
      <scheme val="minor"/>
    </font>
    <font>
      <b/>
      <sz val="11"/>
      <color theme="9" tint="-0.249977111117893"/>
      <name val="Calibri"/>
      <family val="2"/>
      <scheme val="minor"/>
    </font>
    <font>
      <b/>
      <sz val="11"/>
      <color rgb="FF00B0F0"/>
      <name val="Calibri"/>
      <family val="2"/>
      <scheme val="minor"/>
    </font>
    <font>
      <sz val="12"/>
      <color theme="1"/>
      <name val="Calibri"/>
      <family val="2"/>
      <scheme val="minor"/>
    </font>
    <font>
      <b/>
      <sz val="14"/>
      <color rgb="FFFF0000"/>
      <name val="Calibri"/>
      <family val="2"/>
    </font>
    <font>
      <sz val="11"/>
      <color rgb="FFFF0000"/>
      <name val="Calibri"/>
      <family val="2"/>
      <scheme val="minor"/>
    </font>
    <font>
      <b/>
      <sz val="12"/>
      <name val="Verdana"/>
      <family val="2"/>
    </font>
    <font>
      <b/>
      <sz val="12"/>
      <color rgb="FFFF0000"/>
      <name val="Verdana"/>
      <family val="2"/>
    </font>
    <font>
      <b/>
      <sz val="10"/>
      <color rgb="FFFF0000"/>
      <name val="Arial"/>
      <family val="2"/>
    </font>
    <font>
      <sz val="11"/>
      <name val="Calibri"/>
      <family val="2"/>
      <scheme val="minor"/>
    </font>
    <font>
      <sz val="10"/>
      <color rgb="FFFF0000"/>
      <name val="Arial"/>
      <family val="2"/>
    </font>
    <font>
      <sz val="9"/>
      <color indexed="81"/>
      <name val="Tahoma"/>
      <family val="2"/>
    </font>
    <font>
      <sz val="12"/>
      <name val="Times New Roman"/>
      <family val="1"/>
    </font>
  </fonts>
  <fills count="22">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indexed="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4"/>
        <bgColor indexed="64"/>
      </patternFill>
    </fill>
    <fill>
      <patternFill patternType="solid">
        <fgColor theme="8" tint="0.59996337778862885"/>
        <bgColor indexed="64"/>
      </patternFill>
    </fill>
    <fill>
      <patternFill patternType="solid">
        <fgColor indexed="5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FFF00"/>
        <bgColor indexed="64"/>
      </patternFill>
    </fill>
    <fill>
      <patternFill patternType="solid">
        <fgColor rgb="FFEAF7A9"/>
        <bgColor indexed="64"/>
      </patternFill>
    </fill>
  </fills>
  <borders count="6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right/>
      <top style="thin">
        <color auto="1"/>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style="double">
        <color auto="1"/>
      </bottom>
      <diagonal/>
    </border>
    <border>
      <left/>
      <right/>
      <top style="thin">
        <color auto="1"/>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 fillId="0" borderId="0"/>
    <xf numFmtId="43" fontId="3" fillId="0" borderId="0" applyFont="0" applyFill="0" applyBorder="0" applyAlignment="0" applyProtection="0"/>
    <xf numFmtId="43" fontId="1" fillId="0" borderId="0" applyFont="0" applyFill="0" applyBorder="0" applyAlignment="0" applyProtection="0"/>
  </cellStyleXfs>
  <cellXfs count="374">
    <xf numFmtId="0" fontId="0" fillId="0" borderId="0" xfId="0"/>
    <xf numFmtId="0" fontId="4" fillId="0" borderId="0" xfId="3" applyFont="1" applyAlignment="1">
      <alignment horizontal="left"/>
    </xf>
    <xf numFmtId="0" fontId="5" fillId="0" borderId="0" xfId="3" applyFont="1"/>
    <xf numFmtId="0" fontId="5" fillId="0" borderId="0" xfId="3" applyFont="1" applyAlignment="1">
      <alignment horizontal="center"/>
    </xf>
    <xf numFmtId="164" fontId="5" fillId="0" borderId="0" xfId="3" applyNumberFormat="1" applyFont="1" applyAlignment="1">
      <alignment horizontal="center"/>
    </xf>
    <xf numFmtId="164" fontId="5" fillId="0" borderId="0" xfId="3" applyNumberFormat="1" applyFont="1" applyFill="1" applyAlignment="1">
      <alignment horizontal="center"/>
    </xf>
    <xf numFmtId="164" fontId="5" fillId="0" borderId="0" xfId="3" applyNumberFormat="1" applyFont="1" applyFill="1" applyBorder="1" applyAlignment="1">
      <alignment horizontal="center"/>
    </xf>
    <xf numFmtId="0" fontId="3" fillId="0" borderId="0" xfId="3"/>
    <xf numFmtId="0" fontId="6" fillId="0" borderId="0" xfId="3" applyFont="1"/>
    <xf numFmtId="0" fontId="5" fillId="0" borderId="1" xfId="3" applyFont="1" applyBorder="1"/>
    <xf numFmtId="0" fontId="5" fillId="0" borderId="2" xfId="3" applyFont="1" applyBorder="1"/>
    <xf numFmtId="0" fontId="8" fillId="0" borderId="6" xfId="3" applyFont="1" applyBorder="1"/>
    <xf numFmtId="0" fontId="9" fillId="4" borderId="8" xfId="3" applyFont="1" applyFill="1" applyBorder="1" applyAlignment="1">
      <alignment horizontal="center" wrapText="1"/>
    </xf>
    <xf numFmtId="0" fontId="9" fillId="5" borderId="9" xfId="3" applyFont="1" applyFill="1" applyBorder="1" applyAlignment="1">
      <alignment horizontal="center" wrapText="1"/>
    </xf>
    <xf numFmtId="0" fontId="9" fillId="0" borderId="0" xfId="3" applyFont="1" applyFill="1" applyBorder="1" applyAlignment="1">
      <alignment horizontal="center" wrapText="1"/>
    </xf>
    <xf numFmtId="0" fontId="3" fillId="0" borderId="0" xfId="3" applyAlignment="1">
      <alignment wrapText="1"/>
    </xf>
    <xf numFmtId="0" fontId="10" fillId="4" borderId="9" xfId="3" applyFont="1" applyFill="1" applyBorder="1" applyAlignment="1">
      <alignment horizontal="center" wrapText="1"/>
    </xf>
    <xf numFmtId="0" fontId="10" fillId="5" borderId="9" xfId="3" applyFont="1" applyFill="1" applyBorder="1" applyAlignment="1">
      <alignment horizontal="center" wrapText="1"/>
    </xf>
    <xf numFmtId="0" fontId="10" fillId="0" borderId="0" xfId="3" applyFont="1" applyFill="1" applyBorder="1" applyAlignment="1">
      <alignment horizontal="center" wrapText="1"/>
    </xf>
    <xf numFmtId="0" fontId="7" fillId="0" borderId="12" xfId="3" applyFont="1" applyBorder="1" applyAlignment="1">
      <alignment vertical="center"/>
    </xf>
    <xf numFmtId="0" fontId="12" fillId="0" borderId="0" xfId="3" applyFont="1" applyFill="1" applyBorder="1" applyAlignment="1">
      <alignment horizontal="center" wrapText="1"/>
    </xf>
    <xf numFmtId="0" fontId="7" fillId="0" borderId="14" xfId="3" applyFont="1" applyBorder="1" applyAlignment="1">
      <alignment vertical="top" wrapText="1"/>
    </xf>
    <xf numFmtId="0" fontId="3" fillId="0" borderId="0" xfId="3" applyAlignment="1">
      <alignment vertical="top" wrapText="1"/>
    </xf>
    <xf numFmtId="0" fontId="6" fillId="0" borderId="18" xfId="3" applyFont="1" applyBorder="1" applyAlignment="1">
      <alignment vertical="top" wrapText="1"/>
    </xf>
    <xf numFmtId="0" fontId="5" fillId="0" borderId="19" xfId="3" applyFont="1" applyBorder="1" applyAlignment="1"/>
    <xf numFmtId="3" fontId="5" fillId="4" borderId="20" xfId="3" applyNumberFormat="1" applyFont="1" applyFill="1" applyBorder="1" applyAlignment="1">
      <alignment horizontal="center"/>
    </xf>
    <xf numFmtId="3" fontId="5" fillId="7" borderId="20" xfId="3" applyNumberFormat="1" applyFont="1" applyFill="1" applyBorder="1" applyAlignment="1">
      <alignment horizontal="center"/>
    </xf>
    <xf numFmtId="3" fontId="5" fillId="0" borderId="0" xfId="3" applyNumberFormat="1" applyFont="1" applyFill="1" applyBorder="1" applyAlignment="1">
      <alignment horizontal="center"/>
    </xf>
    <xf numFmtId="3" fontId="13" fillId="0" borderId="0" xfId="3" applyNumberFormat="1" applyFont="1" applyBorder="1" applyAlignment="1">
      <alignment vertical="top" wrapText="1"/>
    </xf>
    <xf numFmtId="0" fontId="3" fillId="0" borderId="0" xfId="3" applyBorder="1" applyAlignment="1">
      <alignment vertical="top" wrapText="1"/>
    </xf>
    <xf numFmtId="1" fontId="3" fillId="0" borderId="0" xfId="3" applyNumberFormat="1" applyBorder="1" applyAlignment="1">
      <alignment horizontal="left" vertical="top" wrapText="1" indent="1"/>
    </xf>
    <xf numFmtId="0" fontId="5" fillId="0" borderId="22" xfId="3" applyFont="1" applyBorder="1" applyAlignment="1">
      <alignment horizontal="center" vertical="top" wrapText="1"/>
    </xf>
    <xf numFmtId="0" fontId="5" fillId="0" borderId="23" xfId="3" applyFont="1" applyBorder="1" applyAlignment="1"/>
    <xf numFmtId="0" fontId="7" fillId="0" borderId="22" xfId="3" applyFont="1" applyBorder="1" applyAlignment="1">
      <alignment vertical="top" wrapText="1"/>
    </xf>
    <xf numFmtId="0" fontId="7" fillId="0" borderId="24" xfId="3" applyFont="1" applyBorder="1" applyAlignment="1">
      <alignment vertical="top" wrapText="1"/>
    </xf>
    <xf numFmtId="0" fontId="5" fillId="0" borderId="25" xfId="3" applyFont="1" applyBorder="1" applyAlignment="1"/>
    <xf numFmtId="3" fontId="5" fillId="4" borderId="17" xfId="3" applyNumberFormat="1" applyFont="1" applyFill="1" applyBorder="1" applyAlignment="1">
      <alignment horizontal="center"/>
    </xf>
    <xf numFmtId="3" fontId="5" fillId="7" borderId="17" xfId="3" applyNumberFormat="1" applyFont="1" applyFill="1" applyBorder="1" applyAlignment="1">
      <alignment horizontal="center"/>
    </xf>
    <xf numFmtId="0" fontId="6" fillId="0" borderId="18" xfId="3" applyFont="1" applyBorder="1"/>
    <xf numFmtId="0" fontId="5" fillId="0" borderId="23" xfId="3" applyFont="1" applyBorder="1"/>
    <xf numFmtId="0" fontId="5" fillId="0" borderId="0" xfId="3" applyFont="1" applyBorder="1"/>
    <xf numFmtId="0" fontId="6" fillId="0" borderId="22" xfId="3" applyFont="1" applyBorder="1"/>
    <xf numFmtId="0" fontId="5" fillId="0" borderId="22" xfId="3" applyFont="1" applyBorder="1"/>
    <xf numFmtId="0" fontId="5" fillId="0" borderId="19" xfId="3" applyFont="1" applyBorder="1"/>
    <xf numFmtId="3" fontId="5" fillId="4" borderId="8" xfId="3" applyNumberFormat="1" applyFont="1" applyFill="1" applyBorder="1" applyAlignment="1">
      <alignment horizontal="center"/>
    </xf>
    <xf numFmtId="3" fontId="5" fillId="7" borderId="8" xfId="3" applyNumberFormat="1" applyFont="1" applyFill="1" applyBorder="1" applyAlignment="1">
      <alignment horizontal="center"/>
    </xf>
    <xf numFmtId="3" fontId="5" fillId="0" borderId="20" xfId="3" applyNumberFormat="1" applyFont="1" applyFill="1" applyBorder="1" applyAlignment="1">
      <alignment horizontal="center"/>
    </xf>
    <xf numFmtId="0" fontId="5" fillId="0" borderId="30" xfId="3" applyFont="1" applyBorder="1"/>
    <xf numFmtId="0" fontId="5" fillId="0" borderId="31" xfId="3" applyFont="1" applyBorder="1"/>
    <xf numFmtId="3" fontId="5" fillId="4" borderId="16" xfId="3" applyNumberFormat="1" applyFont="1" applyFill="1" applyBorder="1" applyAlignment="1">
      <alignment horizontal="center"/>
    </xf>
    <xf numFmtId="3" fontId="5" fillId="7" borderId="16" xfId="3" applyNumberFormat="1" applyFont="1" applyFill="1" applyBorder="1" applyAlignment="1">
      <alignment horizontal="center"/>
    </xf>
    <xf numFmtId="0" fontId="15" fillId="0" borderId="0" xfId="3" applyFont="1"/>
    <xf numFmtId="0" fontId="16" fillId="0" borderId="0" xfId="3" applyFont="1"/>
    <xf numFmtId="0" fontId="8" fillId="0" borderId="0" xfId="3" applyFont="1" applyFill="1" applyAlignment="1">
      <alignment horizontal="left" vertical="top" wrapText="1"/>
    </xf>
    <xf numFmtId="0" fontId="14" fillId="0" borderId="0" xfId="3" applyFont="1" applyFill="1"/>
    <xf numFmtId="0" fontId="8" fillId="0" borderId="0" xfId="3" applyFont="1" applyBorder="1" applyAlignment="1">
      <alignment horizontal="left" vertical="top" wrapText="1"/>
    </xf>
    <xf numFmtId="0" fontId="8" fillId="0" borderId="0" xfId="3" applyFont="1" applyFill="1" applyBorder="1" applyAlignment="1">
      <alignment horizontal="left" vertical="top" wrapText="1"/>
    </xf>
    <xf numFmtId="0" fontId="17" fillId="0" borderId="0" xfId="3" applyFont="1" applyBorder="1" applyAlignment="1">
      <alignment horizontal="left"/>
    </xf>
    <xf numFmtId="0" fontId="5" fillId="0" borderId="0" xfId="3" applyFont="1" applyBorder="1" applyAlignment="1">
      <alignment horizontal="left"/>
    </xf>
    <xf numFmtId="0" fontId="5" fillId="0" borderId="0" xfId="3" applyFont="1" applyBorder="1" applyAlignment="1">
      <alignment horizontal="center"/>
    </xf>
    <xf numFmtId="0" fontId="5" fillId="0" borderId="0" xfId="3" applyFont="1" applyFill="1" applyBorder="1" applyAlignment="1">
      <alignment horizontal="center"/>
    </xf>
    <xf numFmtId="0" fontId="11" fillId="4" borderId="8" xfId="3" applyFont="1" applyFill="1" applyBorder="1" applyAlignment="1">
      <alignment horizontal="center" wrapText="1"/>
    </xf>
    <xf numFmtId="0" fontId="11" fillId="4" borderId="16" xfId="3" applyFont="1" applyFill="1" applyBorder="1" applyAlignment="1">
      <alignment horizontal="center" wrapText="1"/>
    </xf>
    <xf numFmtId="0" fontId="4" fillId="0" borderId="7" xfId="3" applyFont="1" applyBorder="1" applyAlignment="1">
      <alignment horizontal="center"/>
    </xf>
    <xf numFmtId="0" fontId="10" fillId="0" borderId="10" xfId="3" applyFont="1" applyBorder="1" applyAlignment="1">
      <alignment horizontal="center"/>
    </xf>
    <xf numFmtId="0" fontId="3" fillId="0" borderId="11" xfId="3" applyBorder="1" applyAlignment="1"/>
    <xf numFmtId="0" fontId="5" fillId="0" borderId="13" xfId="3" applyFont="1" applyBorder="1" applyAlignment="1"/>
    <xf numFmtId="0" fontId="12" fillId="6" borderId="8" xfId="3" applyFont="1" applyFill="1" applyBorder="1" applyAlignment="1">
      <alignment horizontal="center" wrapText="1"/>
    </xf>
    <xf numFmtId="0" fontId="5" fillId="0" borderId="15" xfId="3" applyFont="1" applyBorder="1" applyAlignment="1"/>
    <xf numFmtId="0" fontId="12" fillId="6" borderId="16" xfId="3" applyFont="1" applyFill="1" applyBorder="1" applyAlignment="1">
      <alignment horizontal="center" wrapText="1"/>
    </xf>
    <xf numFmtId="0" fontId="5" fillId="0" borderId="22" xfId="3" applyFont="1" applyBorder="1" applyAlignment="1">
      <alignment horizontal="center" vertical="center" wrapText="1"/>
    </xf>
    <xf numFmtId="0" fontId="5" fillId="0" borderId="22" xfId="3" applyFont="1" applyBorder="1" applyAlignment="1">
      <alignment horizontal="center" vertical="center"/>
    </xf>
    <xf numFmtId="0" fontId="8" fillId="6" borderId="0" xfId="3" applyFont="1" applyFill="1" applyAlignment="1">
      <alignment horizontal="left" vertical="top" wrapText="1"/>
    </xf>
    <xf numFmtId="0" fontId="8" fillId="8" borderId="0" xfId="3" applyFont="1" applyFill="1" applyAlignment="1">
      <alignment horizontal="left" vertical="top" wrapText="1"/>
    </xf>
    <xf numFmtId="0" fontId="7" fillId="3" borderId="9" xfId="3" applyFont="1" applyFill="1" applyBorder="1" applyAlignment="1">
      <alignment horizontal="center" wrapText="1"/>
    </xf>
    <xf numFmtId="3" fontId="6" fillId="4" borderId="8" xfId="3" applyNumberFormat="1" applyFont="1" applyFill="1" applyBorder="1" applyAlignment="1">
      <alignment horizontal="center" vertical="center" wrapText="1"/>
    </xf>
    <xf numFmtId="3" fontId="6" fillId="4" borderId="20" xfId="3" applyNumberFormat="1" applyFont="1" applyFill="1" applyBorder="1" applyAlignment="1">
      <alignment horizontal="center" vertical="center" wrapText="1"/>
    </xf>
    <xf numFmtId="3" fontId="6" fillId="4" borderId="16" xfId="3" applyNumberFormat="1" applyFont="1" applyFill="1" applyBorder="1" applyAlignment="1">
      <alignment horizontal="center" vertical="center" wrapText="1"/>
    </xf>
    <xf numFmtId="3" fontId="5" fillId="0" borderId="8" xfId="3" applyNumberFormat="1" applyFont="1" applyFill="1" applyBorder="1" applyAlignment="1">
      <alignment horizontal="center"/>
    </xf>
    <xf numFmtId="3" fontId="5" fillId="0" borderId="16" xfId="3" applyNumberFormat="1" applyFont="1" applyFill="1" applyBorder="1" applyAlignment="1">
      <alignment horizontal="center"/>
    </xf>
    <xf numFmtId="0" fontId="4" fillId="0" borderId="28" xfId="3" applyFont="1" applyBorder="1" applyAlignment="1">
      <alignment horizontal="center"/>
    </xf>
    <xf numFmtId="0" fontId="3" fillId="0" borderId="26" xfId="3" applyBorder="1" applyAlignment="1"/>
    <xf numFmtId="0" fontId="5" fillId="0" borderId="0" xfId="3" applyFont="1" applyBorder="1" applyAlignment="1"/>
    <xf numFmtId="0" fontId="5" fillId="0" borderId="25" xfId="3" applyFont="1" applyBorder="1"/>
    <xf numFmtId="0" fontId="5" fillId="0" borderId="36" xfId="3" applyFont="1" applyBorder="1"/>
    <xf numFmtId="0" fontId="5" fillId="0" borderId="37" xfId="3" applyFont="1" applyBorder="1"/>
    <xf numFmtId="0" fontId="5" fillId="0" borderId="38" xfId="3" applyFont="1" applyBorder="1"/>
    <xf numFmtId="3" fontId="5" fillId="4" borderId="21" xfId="3" applyNumberFormat="1" applyFont="1" applyFill="1" applyBorder="1" applyAlignment="1">
      <alignment horizontal="center"/>
    </xf>
    <xf numFmtId="3" fontId="5" fillId="7" borderId="21" xfId="3" applyNumberFormat="1" applyFont="1" applyFill="1" applyBorder="1" applyAlignment="1">
      <alignment horizontal="center"/>
    </xf>
    <xf numFmtId="3" fontId="5" fillId="0" borderId="21" xfId="3" applyNumberFormat="1" applyFont="1" applyFill="1" applyBorder="1" applyAlignment="1">
      <alignment horizontal="center"/>
    </xf>
    <xf numFmtId="3" fontId="5" fillId="4" borderId="39" xfId="3" applyNumberFormat="1" applyFont="1" applyFill="1" applyBorder="1" applyAlignment="1">
      <alignment horizontal="center"/>
    </xf>
    <xf numFmtId="3" fontId="5" fillId="7" borderId="39" xfId="3" applyNumberFormat="1" applyFont="1" applyFill="1" applyBorder="1" applyAlignment="1">
      <alignment horizontal="center"/>
    </xf>
    <xf numFmtId="3" fontId="5" fillId="0" borderId="39" xfId="3" applyNumberFormat="1" applyFont="1" applyFill="1" applyBorder="1" applyAlignment="1">
      <alignment horizontal="center"/>
    </xf>
    <xf numFmtId="3" fontId="5" fillId="4" borderId="40" xfId="3" applyNumberFormat="1" applyFont="1" applyFill="1" applyBorder="1" applyAlignment="1">
      <alignment horizontal="center"/>
    </xf>
    <xf numFmtId="3" fontId="5" fillId="7" borderId="40" xfId="3" applyNumberFormat="1" applyFont="1" applyFill="1" applyBorder="1" applyAlignment="1">
      <alignment horizontal="center"/>
    </xf>
    <xf numFmtId="3" fontId="5" fillId="0" borderId="40" xfId="3" applyNumberFormat="1" applyFont="1" applyFill="1" applyBorder="1" applyAlignment="1">
      <alignment horizontal="center"/>
    </xf>
    <xf numFmtId="3" fontId="5" fillId="7" borderId="41" xfId="3" applyNumberFormat="1" applyFont="1" applyFill="1" applyBorder="1" applyAlignment="1">
      <alignment horizontal="center"/>
    </xf>
    <xf numFmtId="3" fontId="5" fillId="0" borderId="41" xfId="3" applyNumberFormat="1" applyFont="1" applyFill="1" applyBorder="1" applyAlignment="1">
      <alignment horizontal="center"/>
    </xf>
    <xf numFmtId="165" fontId="3" fillId="0" borderId="8" xfId="1" applyNumberFormat="1" applyFont="1" applyBorder="1"/>
    <xf numFmtId="165" fontId="3" fillId="0" borderId="20" xfId="1" applyNumberFormat="1" applyFont="1" applyBorder="1"/>
    <xf numFmtId="164" fontId="6" fillId="0" borderId="0" xfId="3" applyNumberFormat="1" applyFont="1" applyFill="1" applyBorder="1" applyAlignment="1">
      <alignment horizontal="center" wrapText="1"/>
    </xf>
    <xf numFmtId="165" fontId="3" fillId="0" borderId="20" xfId="1" applyNumberFormat="1" applyFont="1" applyBorder="1" applyAlignment="1"/>
    <xf numFmtId="165" fontId="3" fillId="0" borderId="41" xfId="1" applyNumberFormat="1" applyFont="1" applyBorder="1" applyAlignment="1"/>
    <xf numFmtId="165" fontId="3" fillId="0" borderId="16" xfId="1" applyNumberFormat="1" applyFont="1" applyBorder="1" applyAlignment="1"/>
    <xf numFmtId="165" fontId="3" fillId="0" borderId="8" xfId="1" applyNumberFormat="1" applyFont="1" applyBorder="1" applyAlignment="1"/>
    <xf numFmtId="165" fontId="3" fillId="0" borderId="21" xfId="1" applyNumberFormat="1" applyFont="1" applyBorder="1" applyAlignment="1"/>
    <xf numFmtId="3" fontId="0" fillId="0" borderId="0" xfId="0" applyNumberFormat="1"/>
    <xf numFmtId="165" fontId="0" fillId="0" borderId="0" xfId="1" applyNumberFormat="1" applyFont="1"/>
    <xf numFmtId="0" fontId="2" fillId="0" borderId="0" xfId="0" applyFont="1"/>
    <xf numFmtId="165" fontId="0" fillId="0" borderId="0" xfId="1" applyNumberFormat="1" applyFont="1" applyProtection="1">
      <protection locked="0"/>
    </xf>
    <xf numFmtId="165" fontId="0" fillId="0" borderId="0" xfId="1" applyNumberFormat="1" applyFont="1" applyProtection="1"/>
    <xf numFmtId="0" fontId="2" fillId="0" borderId="0" xfId="0" applyFont="1" applyAlignment="1" applyProtection="1">
      <alignment horizontal="center"/>
      <protection locked="0"/>
    </xf>
    <xf numFmtId="0" fontId="0" fillId="0" borderId="0" xfId="0" applyProtection="1">
      <protection locked="0"/>
    </xf>
    <xf numFmtId="0" fontId="0" fillId="2" borderId="0" xfId="0" applyFill="1" applyProtection="1">
      <protection locked="0"/>
    </xf>
    <xf numFmtId="0" fontId="2" fillId="0" borderId="0" xfId="0" applyFont="1" applyProtection="1">
      <protection locked="0"/>
    </xf>
    <xf numFmtId="0" fontId="2" fillId="0" borderId="42" xfId="0" applyFont="1" applyBorder="1" applyProtection="1">
      <protection locked="0"/>
    </xf>
    <xf numFmtId="0" fontId="0" fillId="0" borderId="42" xfId="0" applyBorder="1" applyProtection="1">
      <protection locked="0"/>
    </xf>
    <xf numFmtId="165" fontId="0" fillId="0" borderId="42" xfId="1" applyNumberFormat="1" applyFont="1" applyBorder="1" applyProtection="1">
      <protection locked="0"/>
    </xf>
    <xf numFmtId="165" fontId="2" fillId="0" borderId="42" xfId="1" applyNumberFormat="1" applyFont="1" applyBorder="1" applyProtection="1">
      <protection locked="0"/>
    </xf>
    <xf numFmtId="0" fontId="0" fillId="0" borderId="4" xfId="0" applyBorder="1" applyProtection="1">
      <protection locked="0"/>
    </xf>
    <xf numFmtId="0" fontId="2" fillId="0" borderId="4" xfId="0" applyFont="1" applyBorder="1" applyAlignment="1" applyProtection="1">
      <alignment horizontal="center"/>
      <protection locked="0"/>
    </xf>
    <xf numFmtId="0" fontId="0" fillId="0" borderId="26" xfId="0" applyBorder="1" applyProtection="1">
      <protection locked="0"/>
    </xf>
    <xf numFmtId="0" fontId="0" fillId="0" borderId="0" xfId="0" applyBorder="1" applyProtection="1">
      <protection locked="0"/>
    </xf>
    <xf numFmtId="0" fontId="18" fillId="0" borderId="0" xfId="0" applyFont="1"/>
    <xf numFmtId="0" fontId="0" fillId="11" borderId="12" xfId="0" applyFill="1" applyBorder="1" applyAlignment="1">
      <alignment wrapText="1"/>
    </xf>
    <xf numFmtId="165" fontId="26" fillId="2" borderId="3" xfId="6" applyNumberFormat="1" applyFont="1" applyFill="1" applyBorder="1" applyAlignment="1" applyProtection="1">
      <alignment horizontal="center" vertical="center"/>
      <protection locked="0"/>
    </xf>
    <xf numFmtId="165" fontId="26" fillId="2" borderId="44" xfId="6" applyNumberFormat="1" applyFont="1" applyFill="1" applyBorder="1" applyAlignment="1" applyProtection="1">
      <alignment horizontal="center" vertical="center"/>
      <protection locked="0"/>
    </xf>
    <xf numFmtId="165" fontId="26" fillId="2" borderId="5" xfId="6" applyNumberFormat="1" applyFont="1" applyFill="1" applyBorder="1" applyAlignment="1" applyProtection="1">
      <alignment horizontal="center" vertical="center"/>
      <protection locked="0"/>
    </xf>
    <xf numFmtId="0" fontId="19" fillId="0" borderId="0" xfId="7" applyFont="1" applyProtection="1">
      <protection locked="0"/>
    </xf>
    <xf numFmtId="0" fontId="14" fillId="0" borderId="0" xfId="7" applyProtection="1">
      <protection locked="0"/>
    </xf>
    <xf numFmtId="0" fontId="21" fillId="12" borderId="0" xfId="7" applyFont="1" applyFill="1" applyAlignment="1" applyProtection="1">
      <alignment vertical="center"/>
      <protection locked="0"/>
    </xf>
    <xf numFmtId="0" fontId="22" fillId="0" borderId="0" xfId="7" applyFont="1" applyAlignment="1" applyProtection="1">
      <alignment horizontal="center" vertical="center" wrapText="1"/>
      <protection locked="0"/>
    </xf>
    <xf numFmtId="0" fontId="24" fillId="0" borderId="0" xfId="7" applyFont="1" applyAlignment="1" applyProtection="1">
      <alignment horizontal="center"/>
      <protection locked="0"/>
    </xf>
    <xf numFmtId="0" fontId="31" fillId="0" borderId="0" xfId="7" applyFont="1" applyAlignment="1" applyProtection="1">
      <alignment horizontal="center"/>
      <protection locked="0"/>
    </xf>
    <xf numFmtId="0" fontId="26" fillId="2" borderId="9" xfId="7" applyFont="1" applyFill="1" applyBorder="1" applyAlignment="1" applyProtection="1">
      <alignment horizontal="center" vertical="center"/>
      <protection locked="0"/>
    </xf>
    <xf numFmtId="0" fontId="32" fillId="9" borderId="0" xfId="7" applyFont="1" applyFill="1" applyProtection="1">
      <protection locked="0"/>
    </xf>
    <xf numFmtId="0" fontId="14" fillId="9" borderId="0" xfId="7" applyFill="1" applyProtection="1">
      <protection locked="0"/>
    </xf>
    <xf numFmtId="0" fontId="8" fillId="0" borderId="0" xfId="7" applyFont="1" applyAlignment="1" applyProtection="1">
      <alignment horizontal="center" vertical="center"/>
      <protection locked="0"/>
    </xf>
    <xf numFmtId="0" fontId="14" fillId="0" borderId="0" xfId="7" applyBorder="1" applyAlignment="1" applyProtection="1">
      <alignment wrapText="1"/>
      <protection locked="0"/>
    </xf>
    <xf numFmtId="0" fontId="26" fillId="0" borderId="0" xfId="7" applyFont="1" applyAlignment="1" applyProtection="1">
      <alignment wrapText="1"/>
      <protection locked="0"/>
    </xf>
    <xf numFmtId="0" fontId="26" fillId="2" borderId="3" xfId="7" applyFont="1" applyFill="1" applyBorder="1" applyAlignment="1" applyProtection="1">
      <alignment horizontal="center" vertical="center"/>
      <protection locked="0"/>
    </xf>
    <xf numFmtId="0" fontId="26" fillId="2" borderId="44" xfId="7" applyFont="1" applyFill="1" applyBorder="1" applyAlignment="1" applyProtection="1">
      <alignment horizontal="center" vertical="center"/>
      <protection locked="0"/>
    </xf>
    <xf numFmtId="0" fontId="26" fillId="2" borderId="5" xfId="7" applyFont="1" applyFill="1" applyBorder="1" applyAlignment="1" applyProtection="1">
      <alignment horizontal="center" vertical="center"/>
      <protection locked="0"/>
    </xf>
    <xf numFmtId="0" fontId="27" fillId="0" borderId="0" xfId="7" applyFont="1" applyProtection="1">
      <protection locked="0"/>
    </xf>
    <xf numFmtId="0" fontId="27" fillId="0" borderId="0" xfId="7" applyFont="1" applyBorder="1" applyAlignment="1" applyProtection="1">
      <alignment horizontal="center"/>
      <protection locked="0"/>
    </xf>
    <xf numFmtId="0" fontId="27" fillId="0" borderId="0" xfId="7" applyFont="1" applyBorder="1" applyProtection="1">
      <protection locked="0"/>
    </xf>
    <xf numFmtId="0" fontId="28" fillId="0" borderId="0" xfId="7" applyFont="1" applyProtection="1">
      <protection locked="0"/>
    </xf>
    <xf numFmtId="0" fontId="27" fillId="0" borderId="0" xfId="7" applyFont="1" applyBorder="1" applyProtection="1">
      <protection hidden="1"/>
    </xf>
    <xf numFmtId="165" fontId="27" fillId="0" borderId="0" xfId="6" applyNumberFormat="1" applyFont="1" applyBorder="1" applyProtection="1">
      <protection locked="0"/>
    </xf>
    <xf numFmtId="0" fontId="8" fillId="0" borderId="12" xfId="7" applyFont="1" applyBorder="1" applyAlignment="1" applyProtection="1">
      <alignment horizontal="center" vertical="center"/>
      <protection locked="0"/>
    </xf>
    <xf numFmtId="0" fontId="26" fillId="0" borderId="0" xfId="7" applyFont="1" applyAlignment="1" applyProtection="1">
      <alignment horizontal="center"/>
      <protection locked="0"/>
    </xf>
    <xf numFmtId="0" fontId="23" fillId="13" borderId="12" xfId="7" applyFont="1" applyFill="1" applyBorder="1" applyAlignment="1" applyProtection="1">
      <alignment wrapText="1"/>
      <protection locked="0"/>
    </xf>
    <xf numFmtId="165" fontId="1" fillId="0" borderId="32" xfId="6" applyNumberFormat="1" applyFont="1" applyBorder="1" applyProtection="1">
      <protection hidden="1"/>
    </xf>
    <xf numFmtId="165" fontId="14" fillId="0" borderId="32" xfId="7" applyNumberFormat="1" applyBorder="1" applyProtection="1">
      <protection locked="0"/>
    </xf>
    <xf numFmtId="165" fontId="1" fillId="0" borderId="33" xfId="6" applyNumberFormat="1" applyFont="1" applyBorder="1" applyProtection="1">
      <protection hidden="1"/>
    </xf>
    <xf numFmtId="165" fontId="14" fillId="0" borderId="33" xfId="7" applyNumberFormat="1" applyBorder="1" applyProtection="1">
      <protection locked="0"/>
    </xf>
    <xf numFmtId="165" fontId="14" fillId="0" borderId="34" xfId="7" applyNumberFormat="1" applyBorder="1" applyProtection="1">
      <protection locked="0"/>
    </xf>
    <xf numFmtId="0" fontId="26" fillId="13" borderId="12" xfId="7" applyFont="1" applyFill="1" applyBorder="1" applyAlignment="1" applyProtection="1">
      <alignment wrapText="1"/>
      <protection locked="0"/>
    </xf>
    <xf numFmtId="165" fontId="8" fillId="0" borderId="12" xfId="6" applyNumberFormat="1" applyFont="1" applyBorder="1" applyProtection="1">
      <protection locked="0" hidden="1"/>
    </xf>
    <xf numFmtId="165" fontId="8" fillId="0" borderId="12" xfId="7" applyNumberFormat="1" applyFont="1" applyBorder="1" applyProtection="1">
      <protection locked="0"/>
    </xf>
    <xf numFmtId="165" fontId="1" fillId="0" borderId="33" xfId="6" applyNumberFormat="1" applyFont="1" applyBorder="1" applyProtection="1">
      <protection locked="0" hidden="1"/>
    </xf>
    <xf numFmtId="0" fontId="24" fillId="14" borderId="12" xfId="7" applyFont="1" applyFill="1" applyBorder="1" applyProtection="1">
      <protection locked="0"/>
    </xf>
    <xf numFmtId="0" fontId="29" fillId="14" borderId="50" xfId="7" applyFont="1" applyFill="1" applyBorder="1" applyProtection="1">
      <protection locked="0"/>
    </xf>
    <xf numFmtId="0" fontId="29" fillId="14" borderId="51" xfId="7" applyFont="1" applyFill="1" applyBorder="1" applyProtection="1">
      <protection locked="0"/>
    </xf>
    <xf numFmtId="165" fontId="26" fillId="14" borderId="52" xfId="6" applyNumberFormat="1" applyFont="1" applyFill="1" applyBorder="1" applyProtection="1">
      <protection locked="0"/>
    </xf>
    <xf numFmtId="0" fontId="8" fillId="0" borderId="0" xfId="7" applyFont="1" applyAlignment="1" applyProtection="1">
      <alignment horizontal="center"/>
      <protection locked="0"/>
    </xf>
    <xf numFmtId="0" fontId="26" fillId="13" borderId="12" xfId="7" applyFont="1" applyFill="1" applyBorder="1" applyAlignment="1" applyProtection="1">
      <alignment horizontal="center" wrapText="1"/>
      <protection locked="0"/>
    </xf>
    <xf numFmtId="165" fontId="14" fillId="0" borderId="0" xfId="7" applyNumberFormat="1" applyProtection="1">
      <protection locked="0"/>
    </xf>
    <xf numFmtId="165" fontId="14" fillId="0" borderId="51" xfId="7" applyNumberFormat="1" applyBorder="1" applyProtection="1">
      <protection locked="0"/>
    </xf>
    <xf numFmtId="165" fontId="14" fillId="0" borderId="0" xfId="7" applyNumberFormat="1" applyBorder="1" applyProtection="1">
      <protection locked="0"/>
    </xf>
    <xf numFmtId="165" fontId="1" fillId="0" borderId="0" xfId="6" applyNumberFormat="1" applyFont="1" applyProtection="1">
      <protection locked="0"/>
    </xf>
    <xf numFmtId="0" fontId="30" fillId="0" borderId="0" xfId="7" applyFont="1" applyProtection="1">
      <protection locked="0"/>
    </xf>
    <xf numFmtId="0" fontId="2" fillId="10" borderId="53" xfId="0" applyFont="1" applyFill="1" applyBorder="1" applyAlignment="1">
      <alignment wrapText="1"/>
    </xf>
    <xf numFmtId="0" fontId="2" fillId="10" borderId="54" xfId="0" applyFont="1" applyFill="1" applyBorder="1" applyAlignment="1">
      <alignment wrapText="1"/>
    </xf>
    <xf numFmtId="0" fontId="0" fillId="11" borderId="47" xfId="0" applyFill="1" applyBorder="1" applyAlignment="1">
      <alignment wrapText="1"/>
    </xf>
    <xf numFmtId="0" fontId="0" fillId="11" borderId="46" xfId="0" applyFill="1" applyBorder="1" applyAlignment="1">
      <alignment wrapText="1"/>
    </xf>
    <xf numFmtId="0" fontId="0" fillId="11" borderId="48" xfId="0" applyFill="1" applyBorder="1" applyAlignment="1">
      <alignment wrapText="1"/>
    </xf>
    <xf numFmtId="0" fontId="0" fillId="11" borderId="49" xfId="0" applyFill="1" applyBorder="1" applyAlignment="1">
      <alignment wrapText="1"/>
    </xf>
    <xf numFmtId="0" fontId="0" fillId="11" borderId="35" xfId="0" applyFill="1" applyBorder="1" applyAlignment="1">
      <alignment wrapText="1"/>
    </xf>
    <xf numFmtId="0" fontId="2" fillId="15" borderId="43" xfId="0" applyFont="1" applyFill="1" applyBorder="1" applyAlignment="1">
      <alignment wrapText="1"/>
    </xf>
    <xf numFmtId="0" fontId="2" fillId="15" borderId="45" xfId="0" applyFont="1" applyFill="1" applyBorder="1" applyAlignment="1">
      <alignment wrapText="1"/>
    </xf>
    <xf numFmtId="0" fontId="33" fillId="0" borderId="0" xfId="0" applyFont="1" applyProtection="1">
      <protection locked="0"/>
    </xf>
    <xf numFmtId="0" fontId="2" fillId="0" borderId="0" xfId="0" applyFont="1" applyAlignment="1" applyProtection="1">
      <protection locked="0"/>
    </xf>
    <xf numFmtId="9" fontId="0" fillId="0" borderId="0" xfId="0" applyNumberFormat="1"/>
    <xf numFmtId="0" fontId="0" fillId="2" borderId="0" xfId="0" applyFill="1" applyProtection="1"/>
    <xf numFmtId="0" fontId="0" fillId="0" borderId="42" xfId="0" applyBorder="1" applyProtection="1"/>
    <xf numFmtId="165" fontId="0" fillId="0" borderId="42" xfId="1" applyNumberFormat="1" applyFont="1" applyBorder="1" applyProtection="1"/>
    <xf numFmtId="165" fontId="2" fillId="0" borderId="42" xfId="1" applyNumberFormat="1" applyFont="1" applyBorder="1" applyProtection="1"/>
    <xf numFmtId="0" fontId="0" fillId="0" borderId="2" xfId="0" applyBorder="1" applyProtection="1">
      <protection locked="0"/>
    </xf>
    <xf numFmtId="0" fontId="0" fillId="0" borderId="27" xfId="0" applyBorder="1" applyProtection="1">
      <protection locked="0"/>
    </xf>
    <xf numFmtId="165" fontId="0" fillId="0" borderId="28" xfId="1" applyNumberFormat="1" applyFont="1" applyBorder="1" applyProtection="1">
      <protection locked="0"/>
    </xf>
    <xf numFmtId="165" fontId="2" fillId="0" borderId="5" xfId="1" applyNumberFormat="1" applyFont="1" applyBorder="1" applyProtection="1">
      <protection locked="0"/>
    </xf>
    <xf numFmtId="0" fontId="2" fillId="9" borderId="9" xfId="0" applyFont="1" applyFill="1" applyBorder="1" applyProtection="1">
      <protection locked="0"/>
    </xf>
    <xf numFmtId="165" fontId="0" fillId="0" borderId="2" xfId="1" applyNumberFormat="1" applyFont="1" applyBorder="1" applyProtection="1">
      <protection locked="0"/>
    </xf>
    <xf numFmtId="9" fontId="0" fillId="0" borderId="0" xfId="2" applyFont="1" applyBorder="1" applyProtection="1">
      <protection locked="0"/>
    </xf>
    <xf numFmtId="0" fontId="0" fillId="0" borderId="3" xfId="0" applyBorder="1" applyProtection="1">
      <protection locked="0"/>
    </xf>
    <xf numFmtId="165" fontId="0" fillId="0" borderId="28" xfId="1" applyNumberFormat="1" applyFont="1" applyBorder="1" applyProtection="1"/>
    <xf numFmtId="0" fontId="2" fillId="0" borderId="6" xfId="0" applyFont="1" applyBorder="1" applyProtection="1">
      <protection locked="0"/>
    </xf>
    <xf numFmtId="0" fontId="2" fillId="17" borderId="27" xfId="0" applyFont="1" applyFill="1" applyBorder="1" applyProtection="1">
      <protection locked="0"/>
    </xf>
    <xf numFmtId="0" fontId="2" fillId="9" borderId="27" xfId="0" applyFont="1" applyFill="1" applyBorder="1" applyProtection="1">
      <protection locked="0"/>
    </xf>
    <xf numFmtId="0" fontId="2" fillId="9" borderId="3" xfId="0" applyFont="1" applyFill="1" applyBorder="1" applyProtection="1">
      <protection locked="0"/>
    </xf>
    <xf numFmtId="0" fontId="2" fillId="9" borderId="1" xfId="0" applyFont="1" applyFill="1" applyBorder="1" applyProtection="1">
      <protection locked="0"/>
    </xf>
    <xf numFmtId="0" fontId="2" fillId="16" borderId="27" xfId="0" applyFont="1" applyFill="1" applyBorder="1" applyProtection="1">
      <protection locked="0"/>
    </xf>
    <xf numFmtId="0" fontId="2" fillId="16" borderId="3" xfId="0" applyFont="1" applyFill="1" applyBorder="1" applyProtection="1">
      <protection locked="0"/>
    </xf>
    <xf numFmtId="165" fontId="0" fillId="2" borderId="0" xfId="1" applyNumberFormat="1" applyFont="1" applyFill="1" applyProtection="1"/>
    <xf numFmtId="0" fontId="2" fillId="16" borderId="42" xfId="0" applyFont="1" applyFill="1" applyBorder="1" applyProtection="1"/>
    <xf numFmtId="0" fontId="2" fillId="18" borderId="1" xfId="0" applyFont="1" applyFill="1" applyBorder="1" applyProtection="1">
      <protection locked="0"/>
    </xf>
    <xf numFmtId="165" fontId="0" fillId="0" borderId="2" xfId="0" applyNumberFormat="1" applyBorder="1" applyProtection="1">
      <protection locked="0"/>
    </xf>
    <xf numFmtId="9" fontId="2" fillId="0" borderId="0" xfId="2" applyFont="1" applyAlignment="1" applyProtection="1">
      <alignment horizontal="center"/>
      <protection locked="0"/>
    </xf>
    <xf numFmtId="9" fontId="0" fillId="0" borderId="29" xfId="0" applyNumberFormat="1" applyBorder="1" applyProtection="1"/>
    <xf numFmtId="165" fontId="0" fillId="0" borderId="7" xfId="1" applyNumberFormat="1" applyFont="1" applyBorder="1" applyProtection="1"/>
    <xf numFmtId="165" fontId="5" fillId="0" borderId="0" xfId="1" applyNumberFormat="1" applyFont="1"/>
    <xf numFmtId="165" fontId="5" fillId="0" borderId="0" xfId="1" applyNumberFormat="1" applyFont="1" applyAlignment="1">
      <alignment horizontal="center"/>
    </xf>
    <xf numFmtId="0" fontId="6" fillId="0" borderId="0" xfId="3" applyFont="1" applyAlignment="1">
      <alignment horizontal="center"/>
    </xf>
    <xf numFmtId="164" fontId="6" fillId="0" borderId="0" xfId="3" applyNumberFormat="1" applyFont="1" applyFill="1" applyAlignment="1">
      <alignment horizontal="center"/>
    </xf>
    <xf numFmtId="0" fontId="0" fillId="0" borderId="4" xfId="0" applyBorder="1" applyAlignment="1" applyProtection="1">
      <protection locked="0"/>
    </xf>
    <xf numFmtId="0" fontId="33" fillId="0" borderId="4" xfId="0" applyFont="1" applyBorder="1" applyAlignment="1" applyProtection="1">
      <protection locked="0"/>
    </xf>
    <xf numFmtId="0" fontId="0" fillId="0" borderId="5" xfId="0" applyBorder="1" applyAlignment="1" applyProtection="1">
      <protection locked="0"/>
    </xf>
    <xf numFmtId="0" fontId="2" fillId="9" borderId="42" xfId="0" applyFont="1" applyFill="1" applyBorder="1" applyProtection="1">
      <protection locked="0"/>
    </xf>
    <xf numFmtId="0" fontId="18" fillId="0" borderId="0" xfId="0" applyFont="1" applyProtection="1">
      <protection locked="0"/>
    </xf>
    <xf numFmtId="0" fontId="2" fillId="10" borderId="53" xfId="0" applyFont="1" applyFill="1" applyBorder="1" applyAlignment="1" applyProtection="1">
      <alignment wrapText="1"/>
      <protection locked="0"/>
    </xf>
    <xf numFmtId="0" fontId="2" fillId="10" borderId="54" xfId="0" applyFont="1" applyFill="1" applyBorder="1" applyAlignment="1" applyProtection="1">
      <alignment wrapText="1"/>
      <protection locked="0"/>
    </xf>
    <xf numFmtId="0" fontId="2" fillId="10" borderId="55" xfId="0" applyFont="1" applyFill="1" applyBorder="1" applyAlignment="1" applyProtection="1">
      <alignment wrapText="1"/>
      <protection locked="0"/>
    </xf>
    <xf numFmtId="0" fontId="0" fillId="11" borderId="47" xfId="0" applyFill="1" applyBorder="1" applyAlignment="1" applyProtection="1">
      <alignment wrapText="1"/>
      <protection locked="0"/>
    </xf>
    <xf numFmtId="0" fontId="0" fillId="11" borderId="12" xfId="0" applyFill="1" applyBorder="1" applyAlignment="1" applyProtection="1">
      <alignment wrapText="1"/>
      <protection locked="0"/>
    </xf>
    <xf numFmtId="0" fontId="0" fillId="11" borderId="46" xfId="0" applyFill="1" applyBorder="1" applyAlignment="1" applyProtection="1">
      <alignment wrapText="1"/>
      <protection locked="0"/>
    </xf>
    <xf numFmtId="0" fontId="0" fillId="11" borderId="48" xfId="0" applyFill="1" applyBorder="1" applyAlignment="1" applyProtection="1">
      <alignment wrapText="1"/>
      <protection locked="0"/>
    </xf>
    <xf numFmtId="0" fontId="0" fillId="11" borderId="49" xfId="0" applyFill="1" applyBorder="1" applyAlignment="1" applyProtection="1">
      <alignment wrapText="1"/>
      <protection locked="0"/>
    </xf>
    <xf numFmtId="0" fontId="0" fillId="11" borderId="35" xfId="0" applyFill="1" applyBorder="1" applyAlignment="1" applyProtection="1">
      <alignment wrapText="1"/>
      <protection locked="0"/>
    </xf>
    <xf numFmtId="0" fontId="2" fillId="15" borderId="43" xfId="0" applyFont="1" applyFill="1" applyBorder="1" applyAlignment="1" applyProtection="1">
      <alignment wrapText="1"/>
      <protection locked="0"/>
    </xf>
    <xf numFmtId="0" fontId="2" fillId="15" borderId="45" xfId="0" applyFont="1" applyFill="1" applyBorder="1" applyAlignment="1" applyProtection="1">
      <alignment wrapText="1"/>
      <protection locked="0"/>
    </xf>
    <xf numFmtId="9" fontId="0" fillId="0" borderId="0" xfId="2" applyFont="1" applyBorder="1" applyProtection="1"/>
    <xf numFmtId="10" fontId="0" fillId="0" borderId="0" xfId="2" applyNumberFormat="1" applyFont="1" applyProtection="1">
      <protection locked="0"/>
    </xf>
    <xf numFmtId="0" fontId="2" fillId="0" borderId="0" xfId="0" applyFont="1" applyAlignment="1">
      <alignment horizontal="center" wrapText="1"/>
    </xf>
    <xf numFmtId="0" fontId="33" fillId="0" borderId="0" xfId="0" applyFont="1"/>
    <xf numFmtId="165" fontId="0" fillId="0" borderId="0" xfId="0" applyNumberFormat="1"/>
    <xf numFmtId="0" fontId="2" fillId="0" borderId="56" xfId="0" applyFont="1" applyBorder="1"/>
    <xf numFmtId="165" fontId="2" fillId="0" borderId="56" xfId="0" applyNumberFormat="1" applyFont="1" applyBorder="1"/>
    <xf numFmtId="0" fontId="2" fillId="0" borderId="9" xfId="0" applyFont="1" applyBorder="1" applyAlignment="1" applyProtection="1">
      <alignment horizontal="center"/>
      <protection locked="0"/>
    </xf>
    <xf numFmtId="0" fontId="2" fillId="0" borderId="20" xfId="0" applyFont="1" applyBorder="1" applyProtection="1"/>
    <xf numFmtId="0" fontId="0" fillId="0" borderId="0" xfId="0" applyBorder="1" applyProtection="1"/>
    <xf numFmtId="0" fontId="2" fillId="0" borderId="9" xfId="0" applyFont="1" applyBorder="1" applyProtection="1"/>
    <xf numFmtId="0" fontId="2" fillId="0" borderId="4" xfId="0" applyFont="1" applyBorder="1" applyProtection="1"/>
    <xf numFmtId="1" fontId="36" fillId="0" borderId="0" xfId="0" applyNumberFormat="1" applyFont="1" applyFill="1" applyBorder="1" applyAlignment="1">
      <alignment horizontal="right" vertical="center"/>
    </xf>
    <xf numFmtId="166" fontId="36" fillId="0" borderId="0" xfId="0" applyNumberFormat="1" applyFont="1" applyFill="1" applyBorder="1" applyAlignment="1">
      <alignment horizontal="right" vertical="center"/>
    </xf>
    <xf numFmtId="0" fontId="0" fillId="0" borderId="0" xfId="0" applyBorder="1"/>
    <xf numFmtId="0" fontId="0" fillId="0" borderId="57" xfId="0" applyBorder="1"/>
    <xf numFmtId="1" fontId="36" fillId="0" borderId="57" xfId="0" applyNumberFormat="1" applyFont="1" applyFill="1" applyBorder="1" applyAlignment="1">
      <alignment horizontal="right" vertical="center"/>
    </xf>
    <xf numFmtId="166" fontId="36" fillId="0" borderId="57" xfId="0" applyNumberFormat="1" applyFont="1" applyFill="1" applyBorder="1" applyAlignment="1">
      <alignment horizontal="right" vertical="center"/>
    </xf>
    <xf numFmtId="165" fontId="0" fillId="0" borderId="57" xfId="1" applyNumberFormat="1" applyFont="1" applyBorder="1"/>
    <xf numFmtId="0" fontId="2" fillId="0" borderId="0" xfId="0" applyFont="1" applyAlignment="1">
      <alignment horizontal="center"/>
    </xf>
    <xf numFmtId="3" fontId="2" fillId="0" borderId="0" xfId="0" applyNumberFormat="1" applyFont="1" applyAlignment="1">
      <alignment horizontal="center"/>
    </xf>
    <xf numFmtId="0" fontId="0" fillId="0" borderId="0" xfId="0" applyFill="1" applyProtection="1"/>
    <xf numFmtId="0" fontId="0" fillId="0" borderId="5" xfId="0" applyBorder="1" applyProtection="1">
      <protection locked="0"/>
    </xf>
    <xf numFmtId="0" fontId="37" fillId="19" borderId="9" xfId="0" applyFont="1" applyFill="1" applyBorder="1" applyAlignment="1">
      <alignment horizontal="center" vertical="center" wrapText="1"/>
    </xf>
    <xf numFmtId="0" fontId="37" fillId="19" borderId="3" xfId="0" applyFont="1" applyFill="1" applyBorder="1" applyAlignment="1">
      <alignment horizontal="center" vertical="center" wrapText="1"/>
    </xf>
    <xf numFmtId="0" fontId="37" fillId="19" borderId="5" xfId="0" applyFont="1" applyFill="1" applyBorder="1" applyAlignment="1">
      <alignment horizontal="center" vertical="center" wrapText="1"/>
    </xf>
    <xf numFmtId="0" fontId="0" fillId="0" borderId="20" xfId="0" applyBorder="1" applyProtection="1">
      <protection locked="0"/>
    </xf>
    <xf numFmtId="0" fontId="0" fillId="0" borderId="16" xfId="0" applyBorder="1" applyProtection="1">
      <protection locked="0"/>
    </xf>
    <xf numFmtId="0" fontId="0" fillId="0" borderId="9" xfId="0" applyBorder="1" applyProtection="1">
      <protection locked="0"/>
    </xf>
    <xf numFmtId="0" fontId="2" fillId="2" borderId="0" xfId="0" applyFont="1" applyFill="1" applyProtection="1">
      <protection locked="0"/>
    </xf>
    <xf numFmtId="0" fontId="0" fillId="2" borderId="28" xfId="0" applyFill="1" applyBorder="1" applyProtection="1">
      <protection locked="0"/>
    </xf>
    <xf numFmtId="0" fontId="2" fillId="2" borderId="0" xfId="0" applyFont="1" applyFill="1" applyAlignment="1" applyProtection="1">
      <alignment horizontal="center"/>
      <protection locked="0"/>
    </xf>
    <xf numFmtId="0" fontId="38" fillId="0" borderId="0" xfId="0" applyFont="1"/>
    <xf numFmtId="0" fontId="42" fillId="0" borderId="0" xfId="0" applyFont="1"/>
    <xf numFmtId="0" fontId="0" fillId="2" borderId="0" xfId="0" applyFill="1"/>
    <xf numFmtId="165" fontId="0" fillId="2" borderId="28" xfId="1" applyNumberFormat="1" applyFont="1" applyFill="1" applyBorder="1" applyProtection="1">
      <protection locked="0"/>
    </xf>
    <xf numFmtId="0" fontId="0" fillId="0" borderId="0" xfId="0" applyFill="1" applyProtection="1">
      <protection locked="0"/>
    </xf>
    <xf numFmtId="0" fontId="33" fillId="0" borderId="4" xfId="0" applyFont="1" applyBorder="1" applyAlignment="1" applyProtection="1">
      <alignment horizontal="center" wrapText="1"/>
      <protection locked="0"/>
    </xf>
    <xf numFmtId="0" fontId="43" fillId="2" borderId="0" xfId="0" applyFont="1" applyFill="1" applyProtection="1"/>
    <xf numFmtId="165" fontId="43" fillId="2" borderId="0" xfId="1" applyNumberFormat="1" applyFont="1" applyFill="1" applyProtection="1"/>
    <xf numFmtId="0" fontId="43" fillId="2" borderId="0" xfId="0" applyFont="1" applyFill="1" applyAlignment="1" applyProtection="1">
      <alignment horizontal="left"/>
    </xf>
    <xf numFmtId="165" fontId="43" fillId="2" borderId="28" xfId="1" applyNumberFormat="1" applyFont="1" applyFill="1" applyBorder="1" applyProtection="1">
      <protection locked="0"/>
    </xf>
    <xf numFmtId="43" fontId="0" fillId="0" borderId="0" xfId="1" applyNumberFormat="1" applyFont="1"/>
    <xf numFmtId="43" fontId="0" fillId="0" borderId="0" xfId="0" applyNumberFormat="1"/>
    <xf numFmtId="165" fontId="45" fillId="0" borderId="0" xfId="0" applyNumberFormat="1" applyFont="1"/>
    <xf numFmtId="165" fontId="45" fillId="0" borderId="57" xfId="0" applyNumberFormat="1" applyFont="1" applyBorder="1"/>
    <xf numFmtId="0" fontId="0" fillId="0" borderId="27" xfId="0" applyBorder="1"/>
    <xf numFmtId="43" fontId="45" fillId="0" borderId="0" xfId="0" applyNumberFormat="1" applyFont="1"/>
    <xf numFmtId="0" fontId="33" fillId="20" borderId="0" xfId="0" applyFont="1" applyFill="1" applyProtection="1">
      <protection locked="0"/>
    </xf>
    <xf numFmtId="0" fontId="48" fillId="0" borderId="0" xfId="3" applyFont="1"/>
    <xf numFmtId="0" fontId="3" fillId="0" borderId="1" xfId="3" applyBorder="1" applyAlignment="1">
      <alignment vertical="top" wrapText="1"/>
    </xf>
    <xf numFmtId="0" fontId="2" fillId="0" borderId="2" xfId="0" applyFont="1" applyBorder="1" applyAlignment="1">
      <alignment horizontal="center" wrapText="1"/>
    </xf>
    <xf numFmtId="0" fontId="2" fillId="0" borderId="26"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xf numFmtId="0" fontId="5" fillId="0" borderId="36" xfId="3" applyFont="1" applyBorder="1" applyAlignment="1"/>
    <xf numFmtId="3" fontId="0" fillId="0" borderId="57" xfId="0" applyNumberFormat="1" applyBorder="1"/>
    <xf numFmtId="43" fontId="0" fillId="0" borderId="57" xfId="1" applyNumberFormat="1" applyFont="1" applyBorder="1"/>
    <xf numFmtId="43" fontId="0" fillId="0" borderId="57" xfId="0" applyNumberFormat="1" applyBorder="1"/>
    <xf numFmtId="43" fontId="45" fillId="0" borderId="57" xfId="0" applyNumberFormat="1" applyFont="1" applyBorder="1"/>
    <xf numFmtId="43" fontId="49" fillId="0" borderId="21" xfId="0" applyNumberFormat="1" applyFont="1" applyBorder="1"/>
    <xf numFmtId="3" fontId="0" fillId="0" borderId="58" xfId="0" applyNumberFormat="1" applyBorder="1"/>
    <xf numFmtId="0" fontId="5" fillId="0" borderId="37" xfId="3" applyFont="1" applyBorder="1" applyAlignment="1"/>
    <xf numFmtId="3" fontId="0" fillId="0" borderId="0" xfId="0" applyNumberFormat="1" applyBorder="1"/>
    <xf numFmtId="43" fontId="0" fillId="0" borderId="0" xfId="1" applyNumberFormat="1" applyFont="1" applyBorder="1"/>
    <xf numFmtId="43" fontId="0" fillId="0" borderId="0" xfId="0" applyNumberFormat="1" applyBorder="1"/>
    <xf numFmtId="43" fontId="45" fillId="0" borderId="0" xfId="0" applyNumberFormat="1" applyFont="1" applyBorder="1"/>
    <xf numFmtId="43" fontId="3" fillId="0" borderId="0" xfId="3" applyNumberFormat="1" applyBorder="1" applyAlignment="1">
      <alignment vertical="top" wrapText="1"/>
    </xf>
    <xf numFmtId="43" fontId="49" fillId="0" borderId="20" xfId="0" applyNumberFormat="1" applyFont="1" applyBorder="1"/>
    <xf numFmtId="3" fontId="0" fillId="0" borderId="27" xfId="0" applyNumberFormat="1" applyBorder="1"/>
    <xf numFmtId="43" fontId="50" fillId="0" borderId="57" xfId="3" applyNumberFormat="1" applyFont="1" applyBorder="1" applyAlignment="1">
      <alignment vertical="top" wrapText="1"/>
    </xf>
    <xf numFmtId="0" fontId="5" fillId="0" borderId="22" xfId="3" applyFont="1" applyBorder="1" applyAlignment="1">
      <alignment horizontal="centerContinuous" vertical="center" wrapText="1"/>
    </xf>
    <xf numFmtId="0" fontId="5" fillId="0" borderId="22" xfId="3" applyFont="1" applyBorder="1" applyAlignment="1">
      <alignment horizontal="centerContinuous" vertical="center"/>
    </xf>
    <xf numFmtId="0" fontId="5" fillId="0" borderId="28" xfId="3" applyFont="1" applyBorder="1"/>
    <xf numFmtId="43" fontId="0" fillId="0" borderId="29" xfId="1" applyNumberFormat="1" applyFont="1" applyBorder="1"/>
    <xf numFmtId="0" fontId="0" fillId="0" borderId="29" xfId="0" applyBorder="1"/>
    <xf numFmtId="43" fontId="0" fillId="0" borderId="29" xfId="0" applyNumberFormat="1" applyBorder="1"/>
    <xf numFmtId="43" fontId="45" fillId="0" borderId="29" xfId="0" applyNumberFormat="1" applyFont="1" applyBorder="1"/>
    <xf numFmtId="43" fontId="3" fillId="0" borderId="29" xfId="3" applyNumberFormat="1" applyBorder="1" applyAlignment="1">
      <alignment vertical="top" wrapText="1"/>
    </xf>
    <xf numFmtId="43" fontId="49" fillId="0" borderId="16" xfId="0" applyNumberFormat="1" applyFont="1" applyBorder="1"/>
    <xf numFmtId="3" fontId="0" fillId="0" borderId="6" xfId="0" applyNumberFormat="1" applyBorder="1"/>
    <xf numFmtId="0" fontId="2" fillId="0" borderId="59" xfId="0" applyFont="1" applyBorder="1" applyAlignment="1">
      <alignment horizontal="center" wrapText="1"/>
    </xf>
    <xf numFmtId="0" fontId="2" fillId="21" borderId="27" xfId="0" applyFont="1" applyFill="1" applyBorder="1" applyProtection="1">
      <protection locked="0"/>
    </xf>
    <xf numFmtId="165" fontId="3" fillId="0" borderId="0" xfId="1" applyNumberFormat="1" applyFont="1"/>
    <xf numFmtId="3" fontId="3" fillId="0" borderId="0" xfId="3" applyNumberFormat="1"/>
    <xf numFmtId="0" fontId="5" fillId="0" borderId="27" xfId="3" applyFont="1" applyBorder="1"/>
    <xf numFmtId="0" fontId="7" fillId="0" borderId="0" xfId="3" applyFont="1" applyFill="1" applyBorder="1" applyAlignment="1">
      <alignment horizontal="center"/>
    </xf>
    <xf numFmtId="0" fontId="1" fillId="0" borderId="0" xfId="8"/>
    <xf numFmtId="0" fontId="10" fillId="5" borderId="5" xfId="3" applyFont="1" applyFill="1" applyBorder="1" applyAlignment="1">
      <alignment horizontal="center" wrapText="1"/>
    </xf>
    <xf numFmtId="0" fontId="5" fillId="0" borderId="57" xfId="3" applyFont="1" applyBorder="1" applyAlignment="1"/>
    <xf numFmtId="0" fontId="5" fillId="0" borderId="29" xfId="3" applyFont="1" applyBorder="1" applyAlignment="1"/>
    <xf numFmtId="0" fontId="5" fillId="0" borderId="7" xfId="3" applyFont="1" applyBorder="1" applyAlignment="1"/>
    <xf numFmtId="0" fontId="12" fillId="0" borderId="6" xfId="3" applyFont="1" applyFill="1" applyBorder="1" applyAlignment="1">
      <alignment horizontal="center" wrapText="1"/>
    </xf>
    <xf numFmtId="164" fontId="6" fillId="0" borderId="29" xfId="3" applyNumberFormat="1" applyFont="1" applyFill="1" applyBorder="1" applyAlignment="1">
      <alignment horizontal="center" wrapText="1"/>
    </xf>
    <xf numFmtId="0" fontId="2" fillId="0" borderId="2" xfId="8" applyFont="1" applyBorder="1"/>
    <xf numFmtId="0" fontId="2" fillId="0" borderId="2" xfId="8" applyFont="1" applyBorder="1" applyAlignment="1">
      <alignment horizontal="center" wrapText="1"/>
    </xf>
    <xf numFmtId="0" fontId="2" fillId="0" borderId="26" xfId="8" applyFont="1" applyBorder="1" applyAlignment="1">
      <alignment horizontal="center" wrapText="1"/>
    </xf>
    <xf numFmtId="0" fontId="2" fillId="0" borderId="59" xfId="8" applyFont="1" applyBorder="1" applyAlignment="1">
      <alignment horizontal="center" wrapText="1"/>
    </xf>
    <xf numFmtId="43" fontId="3" fillId="0" borderId="28" xfId="9" applyFont="1" applyBorder="1"/>
    <xf numFmtId="3" fontId="1" fillId="0" borderId="58" xfId="8" applyNumberFormat="1" applyBorder="1"/>
    <xf numFmtId="43" fontId="1" fillId="0" borderId="57" xfId="10" applyNumberFormat="1" applyFont="1" applyBorder="1"/>
    <xf numFmtId="0" fontId="1" fillId="0" borderId="57" xfId="8" applyBorder="1"/>
    <xf numFmtId="43" fontId="1" fillId="0" borderId="57" xfId="8" applyNumberFormat="1" applyBorder="1"/>
    <xf numFmtId="43" fontId="45" fillId="0" borderId="57" xfId="8" applyNumberFormat="1" applyFont="1" applyBorder="1"/>
    <xf numFmtId="43" fontId="49" fillId="0" borderId="21" xfId="8" applyNumberFormat="1" applyFont="1" applyBorder="1"/>
    <xf numFmtId="0" fontId="6" fillId="0" borderId="22" xfId="3" applyFont="1" applyBorder="1" applyAlignment="1">
      <alignment vertical="top" wrapText="1"/>
    </xf>
    <xf numFmtId="3" fontId="1" fillId="0" borderId="27" xfId="8" applyNumberFormat="1" applyBorder="1"/>
    <xf numFmtId="43" fontId="1" fillId="0" borderId="0" xfId="10" applyNumberFormat="1" applyFont="1" applyBorder="1"/>
    <xf numFmtId="0" fontId="1" fillId="0" borderId="0" xfId="8" applyBorder="1"/>
    <xf numFmtId="43" fontId="1" fillId="0" borderId="0" xfId="8" applyNumberFormat="1" applyBorder="1"/>
    <xf numFmtId="43" fontId="45" fillId="0" borderId="0" xfId="8" applyNumberFormat="1" applyFont="1" applyBorder="1"/>
    <xf numFmtId="43" fontId="49" fillId="0" borderId="20" xfId="8" applyNumberFormat="1" applyFont="1" applyBorder="1"/>
    <xf numFmtId="0" fontId="7" fillId="0" borderId="60" xfId="3" applyFont="1" applyBorder="1" applyAlignment="1">
      <alignment vertical="top" wrapText="1"/>
    </xf>
    <xf numFmtId="0" fontId="5" fillId="0" borderId="61" xfId="3" applyFont="1" applyBorder="1" applyAlignment="1"/>
    <xf numFmtId="0" fontId="5" fillId="0" borderId="62" xfId="3" applyFont="1" applyBorder="1" applyAlignment="1"/>
    <xf numFmtId="3" fontId="5" fillId="4" borderId="63" xfId="3" applyNumberFormat="1" applyFont="1" applyFill="1" applyBorder="1" applyAlignment="1">
      <alignment horizontal="center"/>
    </xf>
    <xf numFmtId="3" fontId="5" fillId="7" borderId="63" xfId="3" applyNumberFormat="1" applyFont="1" applyFill="1" applyBorder="1" applyAlignment="1">
      <alignment horizontal="center"/>
    </xf>
    <xf numFmtId="3" fontId="5" fillId="0" borderId="62" xfId="3" applyNumberFormat="1" applyFont="1" applyFill="1" applyBorder="1" applyAlignment="1">
      <alignment horizontal="center"/>
    </xf>
    <xf numFmtId="43" fontId="3" fillId="0" borderId="64" xfId="9" applyFont="1" applyBorder="1"/>
    <xf numFmtId="0" fontId="52" fillId="0" borderId="60" xfId="3" applyFont="1" applyBorder="1" applyAlignment="1">
      <alignment vertical="top" wrapText="1"/>
    </xf>
    <xf numFmtId="0" fontId="7" fillId="0" borderId="30" xfId="3" applyFont="1" applyBorder="1" applyAlignment="1">
      <alignment vertical="top" wrapText="1"/>
    </xf>
    <xf numFmtId="0" fontId="5" fillId="0" borderId="31" xfId="3" applyFont="1" applyBorder="1" applyAlignment="1"/>
    <xf numFmtId="0" fontId="5" fillId="0" borderId="7" xfId="3" applyFont="1" applyBorder="1"/>
    <xf numFmtId="3" fontId="5" fillId="0" borderId="29" xfId="3" applyNumberFormat="1" applyFont="1" applyFill="1" applyBorder="1" applyAlignment="1">
      <alignment horizontal="center"/>
    </xf>
    <xf numFmtId="43" fontId="3" fillId="0" borderId="7" xfId="9" applyFont="1" applyBorder="1"/>
    <xf numFmtId="0" fontId="5" fillId="0" borderId="61" xfId="3" applyFont="1" applyBorder="1"/>
    <xf numFmtId="0" fontId="5" fillId="0" borderId="62" xfId="3" applyFont="1" applyBorder="1"/>
    <xf numFmtId="0" fontId="5" fillId="0" borderId="29" xfId="3" applyFont="1" applyBorder="1"/>
    <xf numFmtId="3" fontId="5" fillId="0" borderId="6" xfId="3" applyNumberFormat="1" applyFont="1" applyFill="1" applyBorder="1" applyAlignment="1">
      <alignment horizontal="center"/>
    </xf>
    <xf numFmtId="3" fontId="1" fillId="0" borderId="6" xfId="8" applyNumberFormat="1" applyBorder="1"/>
    <xf numFmtId="43" fontId="1" fillId="0" borderId="29" xfId="10" applyNumberFormat="1" applyFont="1" applyBorder="1"/>
    <xf numFmtId="0" fontId="1" fillId="0" borderId="29" xfId="8" applyBorder="1"/>
    <xf numFmtId="43" fontId="1" fillId="0" borderId="29" xfId="8" applyNumberFormat="1" applyBorder="1"/>
    <xf numFmtId="43" fontId="45" fillId="0" borderId="29" xfId="8" applyNumberFormat="1" applyFont="1" applyBorder="1"/>
    <xf numFmtId="43" fontId="49" fillId="0" borderId="16" xfId="8" applyNumberFormat="1" applyFont="1" applyBorder="1"/>
    <xf numFmtId="0" fontId="3" fillId="0" borderId="0" xfId="3" applyBorder="1"/>
    <xf numFmtId="165" fontId="43" fillId="2" borderId="28" xfId="1" applyNumberFormat="1" applyFont="1" applyFill="1" applyBorder="1" applyProtection="1"/>
    <xf numFmtId="0" fontId="11" fillId="4" borderId="8" xfId="3" applyFont="1" applyFill="1" applyBorder="1" applyAlignment="1">
      <alignment horizontal="center" vertical="center" wrapText="1"/>
    </xf>
    <xf numFmtId="0" fontId="11" fillId="4" borderId="16" xfId="3" applyFont="1" applyFill="1" applyBorder="1" applyAlignment="1">
      <alignment horizontal="center" vertical="center" wrapText="1"/>
    </xf>
    <xf numFmtId="0" fontId="12" fillId="6" borderId="8" xfId="3" applyFont="1" applyFill="1" applyBorder="1" applyAlignment="1">
      <alignment horizontal="center" vertical="center" wrapText="1"/>
    </xf>
    <xf numFmtId="0" fontId="12" fillId="6" borderId="16" xfId="3" applyFont="1" applyFill="1" applyBorder="1" applyAlignment="1">
      <alignment horizontal="center" vertical="center" wrapText="1"/>
    </xf>
    <xf numFmtId="0" fontId="24" fillId="0" borderId="23" xfId="7" applyFont="1" applyBorder="1" applyAlignment="1" applyProtection="1">
      <alignment wrapText="1"/>
      <protection locked="0"/>
    </xf>
    <xf numFmtId="0" fontId="14" fillId="0" borderId="0" xfId="7" applyAlignment="1" applyProtection="1">
      <protection locked="0"/>
    </xf>
  </cellXfs>
  <cellStyles count="11">
    <cellStyle name="Comma" xfId="1" builtinId="3"/>
    <cellStyle name="Comma 2" xfId="6"/>
    <cellStyle name="Comma 3" xfId="10"/>
    <cellStyle name="Comma 4" xfId="9"/>
    <cellStyle name="Normal" xfId="0" builtinId="0"/>
    <cellStyle name="Normal 2" xfId="3"/>
    <cellStyle name="Normal 2 2" xfId="7"/>
    <cellStyle name="Normal 3" xfId="5"/>
    <cellStyle name="Normal 4" xfId="8"/>
    <cellStyle name="Percent" xfId="2" builtinId="5"/>
    <cellStyle name="Percent 2" xfId="4"/>
  </cellStyles>
  <dxfs count="0"/>
  <tableStyles count="0" defaultTableStyle="TableStyleMedium2" defaultPivotStyle="PivotStyleLight16"/>
  <colors>
    <mruColors>
      <color rgb="FFEAF7A9"/>
      <color rgb="FFECF3AD"/>
      <color rgb="FFFFFFCC"/>
      <color rgb="FFDAEEF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cd.ie/Tony%20Notes/Tony/New%20Models/To%20Web%20Site/2014/H2020_Budget_Calculator_V2-1%20WebP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ucd.ie/Users/user/AppData/Local/Microsoft/Windows/Temporary%20Internet%20Files/Content.IE5/IB4AWFNH/H2020_Budget_Calculator_V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ucd.ie/Tony%20Notes/Funding%20Programmes/ERC/2014/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ucd.ie/Users/AINEMO~1/AppData/Local/Temp/H2020_Budget_Calculator_V1-1%20Web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refreshError="1"/>
      <sheetData sheetId="4">
        <row r="5">
          <cell r="B5">
            <v>23223.200000000001</v>
          </cell>
        </row>
        <row r="12">
          <cell r="B12">
            <v>5000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sheetData sheetId="4">
        <row r="5">
          <cell r="B5">
            <v>23223.200000000001</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mentBudget"/>
    </sheetNames>
    <sheetDataSet>
      <sheetData sheetId="0">
        <row r="32">
          <cell r="A32">
            <v>0</v>
          </cell>
          <cell r="B32" t="str">
            <v>Total Non Computer</v>
          </cell>
          <cell r="D32">
            <v>0</v>
          </cell>
          <cell r="E32">
            <v>0</v>
          </cell>
          <cell r="F32">
            <v>0</v>
          </cell>
          <cell r="G32">
            <v>0</v>
          </cell>
          <cell r="H32">
            <v>0</v>
          </cell>
        </row>
        <row r="33">
          <cell r="A33" t="str">
            <v>B. Total Equipment</v>
          </cell>
          <cell r="B33">
            <v>0</v>
          </cell>
          <cell r="C33">
            <v>0</v>
          </cell>
          <cell r="D33">
            <v>0</v>
          </cell>
          <cell r="E33">
            <v>0</v>
          </cell>
          <cell r="F33">
            <v>0</v>
          </cell>
          <cell r="G33">
            <v>0</v>
          </cell>
          <cell r="H33">
            <v>0</v>
          </cell>
        </row>
        <row r="49">
          <cell r="D49">
            <v>0</v>
          </cell>
          <cell r="E49">
            <v>0</v>
          </cell>
          <cell r="F49">
            <v>0</v>
          </cell>
          <cell r="G49">
            <v>0</v>
          </cell>
        </row>
        <row r="50">
          <cell r="A50" t="str">
            <v>For assistance see UCD Per Diem Rates</v>
          </cell>
          <cell r="D50">
            <v>0</v>
          </cell>
          <cell r="E50">
            <v>0</v>
          </cell>
          <cell r="F50">
            <v>0</v>
          </cell>
          <cell r="G50">
            <v>0</v>
          </cell>
        </row>
        <row r="51">
          <cell r="A51" t="str">
            <v>Travel</v>
          </cell>
          <cell r="B51" t="str">
            <v>Yr1 Time</v>
          </cell>
          <cell r="D51">
            <v>0</v>
          </cell>
          <cell r="E51">
            <v>0</v>
          </cell>
          <cell r="F51">
            <v>0</v>
          </cell>
          <cell r="G51">
            <v>0</v>
          </cell>
          <cell r="H51">
            <v>0</v>
          </cell>
        </row>
        <row r="52">
          <cell r="A52">
            <v>0</v>
          </cell>
          <cell r="B52" t="str">
            <v>Yr2 Time</v>
          </cell>
          <cell r="D52">
            <v>0</v>
          </cell>
          <cell r="E52">
            <v>0</v>
          </cell>
          <cell r="F52">
            <v>0</v>
          </cell>
          <cell r="G52">
            <v>0</v>
          </cell>
          <cell r="H52">
            <v>0</v>
          </cell>
        </row>
        <row r="53">
          <cell r="A53">
            <v>0</v>
          </cell>
          <cell r="B53" t="str">
            <v>Yr3 Time</v>
          </cell>
          <cell r="D53">
            <v>0</v>
          </cell>
          <cell r="E53">
            <v>0</v>
          </cell>
          <cell r="F53">
            <v>0</v>
          </cell>
          <cell r="G53">
            <v>0</v>
          </cell>
          <cell r="H53">
            <v>0</v>
          </cell>
        </row>
        <row r="54">
          <cell r="A54">
            <v>0</v>
          </cell>
          <cell r="B54" t="str">
            <v>Yr4 Time</v>
          </cell>
          <cell r="D54">
            <v>0</v>
          </cell>
          <cell r="E54">
            <v>0</v>
          </cell>
          <cell r="F54">
            <v>0</v>
          </cell>
          <cell r="G54">
            <v>0</v>
          </cell>
          <cell r="H54">
            <v>0</v>
          </cell>
        </row>
        <row r="55">
          <cell r="A55">
            <v>0</v>
          </cell>
          <cell r="B55" t="str">
            <v>Yr5 Time</v>
          </cell>
          <cell r="D55">
            <v>0</v>
          </cell>
          <cell r="E55">
            <v>0</v>
          </cell>
          <cell r="F55">
            <v>0</v>
          </cell>
          <cell r="G55">
            <v>0</v>
          </cell>
          <cell r="H55">
            <v>0</v>
          </cell>
        </row>
        <row r="56">
          <cell r="A56" t="str">
            <v>C. Travel Total</v>
          </cell>
          <cell r="B56">
            <v>0</v>
          </cell>
          <cell r="C56">
            <v>0</v>
          </cell>
          <cell r="D56">
            <v>0</v>
          </cell>
          <cell r="E56">
            <v>0</v>
          </cell>
          <cell r="F56">
            <v>0</v>
          </cell>
          <cell r="G56">
            <v>0</v>
          </cell>
          <cell r="H56">
            <v>0</v>
          </cell>
        </row>
        <row r="57">
          <cell r="D57">
            <v>0</v>
          </cell>
          <cell r="E57">
            <v>0</v>
          </cell>
          <cell r="F57">
            <v>0</v>
          </cell>
          <cell r="G57">
            <v>0</v>
          </cell>
        </row>
        <row r="58">
          <cell r="A58" t="str">
            <v>Consumables (Less VAT)</v>
          </cell>
          <cell r="B58" t="str">
            <v>Yr1 Time</v>
          </cell>
          <cell r="D58">
            <v>0</v>
          </cell>
          <cell r="E58">
            <v>0</v>
          </cell>
          <cell r="F58">
            <v>0</v>
          </cell>
          <cell r="G58">
            <v>0</v>
          </cell>
          <cell r="H58">
            <v>0</v>
          </cell>
        </row>
        <row r="59">
          <cell r="B59" t="str">
            <v>Yr2 Time</v>
          </cell>
          <cell r="D59">
            <v>0</v>
          </cell>
          <cell r="E59">
            <v>0</v>
          </cell>
          <cell r="F59">
            <v>0</v>
          </cell>
          <cell r="G59">
            <v>0</v>
          </cell>
          <cell r="H59">
            <v>0</v>
          </cell>
        </row>
        <row r="60">
          <cell r="B60" t="str">
            <v>Yr3 Time</v>
          </cell>
          <cell r="D60">
            <v>0</v>
          </cell>
          <cell r="E60">
            <v>0</v>
          </cell>
          <cell r="F60">
            <v>0</v>
          </cell>
          <cell r="G60">
            <v>0</v>
          </cell>
          <cell r="H60">
            <v>0</v>
          </cell>
        </row>
        <row r="61">
          <cell r="B61" t="str">
            <v>Yr4 Time</v>
          </cell>
          <cell r="D61">
            <v>0</v>
          </cell>
          <cell r="E61">
            <v>0</v>
          </cell>
          <cell r="F61">
            <v>0</v>
          </cell>
          <cell r="G61">
            <v>0</v>
          </cell>
          <cell r="H61">
            <v>0</v>
          </cell>
        </row>
        <row r="62">
          <cell r="B62" t="str">
            <v>Yr5 Time</v>
          </cell>
          <cell r="D62">
            <v>0</v>
          </cell>
          <cell r="E62">
            <v>0</v>
          </cell>
          <cell r="F62">
            <v>0</v>
          </cell>
          <cell r="G62">
            <v>0</v>
          </cell>
          <cell r="H62">
            <v>0</v>
          </cell>
        </row>
        <row r="63">
          <cell r="A63" t="str">
            <v>D. Consumables Total</v>
          </cell>
          <cell r="B63">
            <v>0</v>
          </cell>
          <cell r="C63">
            <v>0</v>
          </cell>
          <cell r="D63">
            <v>0</v>
          </cell>
          <cell r="E63">
            <v>0</v>
          </cell>
          <cell r="F63">
            <v>0</v>
          </cell>
          <cell r="G63">
            <v>0</v>
          </cell>
          <cell r="H63">
            <v>0</v>
          </cell>
        </row>
        <row r="64">
          <cell r="D64">
            <v>0</v>
          </cell>
          <cell r="E64">
            <v>0</v>
          </cell>
          <cell r="F64">
            <v>0</v>
          </cell>
          <cell r="G64">
            <v>0</v>
          </cell>
        </row>
        <row r="65">
          <cell r="A65" t="str">
            <v>Office Supplies</v>
          </cell>
          <cell r="B65" t="str">
            <v>Yr1 Time</v>
          </cell>
          <cell r="D65">
            <v>0</v>
          </cell>
          <cell r="E65">
            <v>0</v>
          </cell>
          <cell r="F65">
            <v>0</v>
          </cell>
          <cell r="G65">
            <v>0</v>
          </cell>
          <cell r="H65">
            <v>0</v>
          </cell>
        </row>
        <row r="66">
          <cell r="B66" t="str">
            <v>Yr2 Time</v>
          </cell>
          <cell r="D66">
            <v>0</v>
          </cell>
          <cell r="E66">
            <v>0</v>
          </cell>
          <cell r="F66">
            <v>0</v>
          </cell>
          <cell r="G66">
            <v>0</v>
          </cell>
          <cell r="H66">
            <v>0</v>
          </cell>
        </row>
        <row r="67">
          <cell r="B67" t="str">
            <v>Yr3 Time</v>
          </cell>
          <cell r="D67">
            <v>0</v>
          </cell>
          <cell r="E67">
            <v>0</v>
          </cell>
          <cell r="F67">
            <v>0</v>
          </cell>
          <cell r="G67">
            <v>0</v>
          </cell>
          <cell r="H67">
            <v>0</v>
          </cell>
        </row>
        <row r="68">
          <cell r="B68" t="str">
            <v>Yr4 Time</v>
          </cell>
          <cell r="D68">
            <v>0</v>
          </cell>
          <cell r="E68">
            <v>0</v>
          </cell>
          <cell r="F68">
            <v>0</v>
          </cell>
          <cell r="G68">
            <v>0</v>
          </cell>
          <cell r="H68">
            <v>0</v>
          </cell>
        </row>
        <row r="69">
          <cell r="B69" t="str">
            <v>Yr5 Time</v>
          </cell>
          <cell r="D69">
            <v>0</v>
          </cell>
          <cell r="E69">
            <v>0</v>
          </cell>
          <cell r="F69">
            <v>0</v>
          </cell>
          <cell r="G69">
            <v>0</v>
          </cell>
          <cell r="H69">
            <v>0</v>
          </cell>
        </row>
        <row r="70">
          <cell r="A70" t="str">
            <v>E Office Supplies Total</v>
          </cell>
          <cell r="B70">
            <v>0</v>
          </cell>
          <cell r="C70">
            <v>0</v>
          </cell>
          <cell r="D70">
            <v>0</v>
          </cell>
          <cell r="E70">
            <v>0</v>
          </cell>
          <cell r="F70">
            <v>0</v>
          </cell>
          <cell r="G70">
            <v>0</v>
          </cell>
          <cell r="H70">
            <v>0</v>
          </cell>
        </row>
        <row r="71">
          <cell r="D71">
            <v>0</v>
          </cell>
          <cell r="E71">
            <v>0</v>
          </cell>
          <cell r="F71">
            <v>0</v>
          </cell>
          <cell r="G71">
            <v>0</v>
          </cell>
        </row>
        <row r="72">
          <cell r="A72" t="str">
            <v>Other</v>
          </cell>
          <cell r="B72" t="str">
            <v>Yr1 Time</v>
          </cell>
          <cell r="D72">
            <v>0</v>
          </cell>
          <cell r="E72">
            <v>0</v>
          </cell>
          <cell r="F72">
            <v>0</v>
          </cell>
          <cell r="G72">
            <v>0</v>
          </cell>
          <cell r="H72">
            <v>0</v>
          </cell>
        </row>
        <row r="73">
          <cell r="B73" t="str">
            <v>Yr2 Time</v>
          </cell>
          <cell r="D73">
            <v>0</v>
          </cell>
          <cell r="E73">
            <v>0</v>
          </cell>
          <cell r="F73">
            <v>0</v>
          </cell>
          <cell r="G73">
            <v>0</v>
          </cell>
          <cell r="H73">
            <v>0</v>
          </cell>
        </row>
        <row r="74">
          <cell r="B74" t="str">
            <v>Yr3 Time</v>
          </cell>
          <cell r="D74">
            <v>0</v>
          </cell>
          <cell r="E74">
            <v>0</v>
          </cell>
          <cell r="F74">
            <v>0</v>
          </cell>
          <cell r="G74">
            <v>0</v>
          </cell>
          <cell r="H74">
            <v>0</v>
          </cell>
        </row>
        <row r="75">
          <cell r="A75" t="str">
            <v>Conference</v>
          </cell>
          <cell r="B75" t="str">
            <v>Yr4 Time</v>
          </cell>
          <cell r="D75">
            <v>0</v>
          </cell>
          <cell r="E75">
            <v>0</v>
          </cell>
          <cell r="F75">
            <v>0</v>
          </cell>
          <cell r="G75">
            <v>0</v>
          </cell>
          <cell r="H75">
            <v>0</v>
          </cell>
        </row>
        <row r="76">
          <cell r="B76" t="str">
            <v>Yr5 Time</v>
          </cell>
          <cell r="D76">
            <v>0</v>
          </cell>
          <cell r="E76">
            <v>0</v>
          </cell>
          <cell r="F76">
            <v>0</v>
          </cell>
          <cell r="G76">
            <v>0</v>
          </cell>
          <cell r="H76">
            <v>0</v>
          </cell>
        </row>
        <row r="77">
          <cell r="A77" t="str">
            <v>F. Other Total</v>
          </cell>
          <cell r="B77">
            <v>0</v>
          </cell>
          <cell r="C77">
            <v>0</v>
          </cell>
          <cell r="D77">
            <v>0</v>
          </cell>
          <cell r="E77">
            <v>0</v>
          </cell>
          <cell r="F77">
            <v>0</v>
          </cell>
          <cell r="G77">
            <v>0</v>
          </cell>
          <cell r="H77">
            <v>0</v>
          </cell>
        </row>
        <row r="78">
          <cell r="D78">
            <v>0</v>
          </cell>
          <cell r="E78">
            <v>0</v>
          </cell>
          <cell r="F78">
            <v>0</v>
          </cell>
          <cell r="G78">
            <v>0</v>
          </cell>
        </row>
        <row r="79">
          <cell r="A79" t="str">
            <v>Subcontracting</v>
          </cell>
          <cell r="B79" t="str">
            <v>Yr1 Time</v>
          </cell>
          <cell r="D79">
            <v>0</v>
          </cell>
          <cell r="E79">
            <v>0</v>
          </cell>
          <cell r="F79">
            <v>0</v>
          </cell>
          <cell r="G79">
            <v>0</v>
          </cell>
          <cell r="H79">
            <v>0</v>
          </cell>
        </row>
        <row r="80">
          <cell r="B80" t="str">
            <v>Yr2 Time</v>
          </cell>
          <cell r="D80">
            <v>0</v>
          </cell>
          <cell r="E80">
            <v>0</v>
          </cell>
          <cell r="F80">
            <v>0</v>
          </cell>
          <cell r="G80">
            <v>0</v>
          </cell>
          <cell r="H80">
            <v>0</v>
          </cell>
        </row>
        <row r="81">
          <cell r="B81" t="str">
            <v>Yr3 Time</v>
          </cell>
          <cell r="D81">
            <v>0</v>
          </cell>
          <cell r="E81">
            <v>0</v>
          </cell>
          <cell r="F81">
            <v>0</v>
          </cell>
          <cell r="G81">
            <v>0</v>
          </cell>
          <cell r="H81">
            <v>0</v>
          </cell>
        </row>
        <row r="82">
          <cell r="B82" t="str">
            <v>Yr4 Time</v>
          </cell>
          <cell r="D82">
            <v>0</v>
          </cell>
          <cell r="E82">
            <v>0</v>
          </cell>
          <cell r="F82">
            <v>0</v>
          </cell>
          <cell r="G82">
            <v>0</v>
          </cell>
          <cell r="H82">
            <v>0</v>
          </cell>
        </row>
        <row r="83">
          <cell r="B83" t="str">
            <v>Yr5 Time</v>
          </cell>
          <cell r="D83">
            <v>0</v>
          </cell>
          <cell r="E83">
            <v>0</v>
          </cell>
          <cell r="F83">
            <v>0</v>
          </cell>
          <cell r="G83">
            <v>0</v>
          </cell>
          <cell r="H83">
            <v>0</v>
          </cell>
        </row>
        <row r="84">
          <cell r="A84" t="str">
            <v>G. Subcontracting Total</v>
          </cell>
          <cell r="B84">
            <v>0</v>
          </cell>
          <cell r="C84">
            <v>0</v>
          </cell>
          <cell r="D84">
            <v>0</v>
          </cell>
          <cell r="E84">
            <v>0</v>
          </cell>
          <cell r="F84">
            <v>0</v>
          </cell>
          <cell r="G84">
            <v>0</v>
          </cell>
          <cell r="H84">
            <v>0</v>
          </cell>
        </row>
        <row r="86">
          <cell r="A86" t="str">
            <v>H. Total Direct Costs (A+B+C+D+E+F+G)</v>
          </cell>
          <cell r="D86" t="e">
            <v>#REF!</v>
          </cell>
          <cell r="E86" t="e">
            <v>#REF!</v>
          </cell>
          <cell r="F86" t="e">
            <v>#REF!</v>
          </cell>
          <cell r="G86" t="e">
            <v>#REF!</v>
          </cell>
          <cell r="H86" t="e">
            <v>#REF!</v>
          </cell>
        </row>
        <row r="87">
          <cell r="A87">
            <v>0</v>
          </cell>
        </row>
        <row r="88">
          <cell r="A88" t="str">
            <v>I. Indirect Costs (60% x (H-G))</v>
          </cell>
          <cell r="B88">
            <v>0.6</v>
          </cell>
          <cell r="D88" t="e">
            <v>#REF!</v>
          </cell>
          <cell r="E88" t="e">
            <v>#REF!</v>
          </cell>
          <cell r="F88" t="e">
            <v>#REF!</v>
          </cell>
          <cell r="G88" t="e">
            <v>#REF!</v>
          </cell>
          <cell r="H88" t="e">
            <v>#REF!</v>
          </cell>
        </row>
        <row r="89">
          <cell r="A89">
            <v>0</v>
          </cell>
        </row>
        <row r="90">
          <cell r="A90" t="str">
            <v>J. Total Eligible Costs (H+I)</v>
          </cell>
          <cell r="D90" t="e">
            <v>#REF!</v>
          </cell>
          <cell r="E90" t="e">
            <v>#REF!</v>
          </cell>
          <cell r="F90" t="e">
            <v>#REF!</v>
          </cell>
          <cell r="G90" t="e">
            <v>#REF!</v>
          </cell>
          <cell r="H90" t="e">
            <v>#REF!</v>
          </cell>
        </row>
        <row r="91">
          <cell r="B91">
            <v>0</v>
          </cell>
          <cell r="C91">
            <v>0</v>
          </cell>
          <cell r="D91">
            <v>0</v>
          </cell>
          <cell r="E91">
            <v>0</v>
          </cell>
          <cell r="F9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del"/>
      <sheetName val="Parameters"/>
      <sheetName val="PermStaffSalary"/>
      <sheetName val="AddStaffSalary"/>
      <sheetName val="GRF Data"/>
      <sheetName val="UCD PerDiemRates"/>
      <sheetName val="Budget Proposal Summary"/>
    </sheetNames>
    <sheetDataSet>
      <sheetData sheetId="0"/>
      <sheetData sheetId="1"/>
      <sheetData sheetId="2"/>
      <sheetData sheetId="3">
        <row r="1">
          <cell r="A1" t="str">
            <v>PerStaffCategory</v>
          </cell>
        </row>
        <row r="2">
          <cell r="A2" t="str">
            <v>ACADEMIC</v>
          </cell>
        </row>
        <row r="3">
          <cell r="A3" t="str">
            <v>ACADEMIC</v>
          </cell>
        </row>
        <row r="4">
          <cell r="A4" t="str">
            <v>ACADEMIC</v>
          </cell>
        </row>
        <row r="5">
          <cell r="A5" t="str">
            <v>ACADEMIC</v>
          </cell>
        </row>
        <row r="6">
          <cell r="A6" t="str">
            <v>ACADEMIC</v>
          </cell>
        </row>
        <row r="7">
          <cell r="A7" t="str">
            <v>ACADEMIC</v>
          </cell>
        </row>
        <row r="8">
          <cell r="A8" t="str">
            <v>ACADEMIC</v>
          </cell>
        </row>
        <row r="9">
          <cell r="A9" t="str">
            <v>ACADEMIC</v>
          </cell>
        </row>
        <row r="10">
          <cell r="A10" t="str">
            <v>ACADEMIC</v>
          </cell>
        </row>
        <row r="11">
          <cell r="A11" t="str">
            <v>ACADEMIC</v>
          </cell>
        </row>
        <row r="12">
          <cell r="A12" t="str">
            <v>ACADEMIC</v>
          </cell>
        </row>
        <row r="13">
          <cell r="A13" t="str">
            <v>ACADEMIC</v>
          </cell>
        </row>
        <row r="14">
          <cell r="A14" t="str">
            <v>ACADEMIC</v>
          </cell>
        </row>
        <row r="15">
          <cell r="A15" t="str">
            <v>ACADEMIC</v>
          </cell>
        </row>
        <row r="16">
          <cell r="A16" t="str">
            <v>ACADEMIC</v>
          </cell>
        </row>
        <row r="17">
          <cell r="A17" t="str">
            <v>ACADEMIC</v>
          </cell>
        </row>
        <row r="18">
          <cell r="A18" t="str">
            <v>ACADEMIC</v>
          </cell>
        </row>
        <row r="19">
          <cell r="A19" t="str">
            <v>ACADEMIC</v>
          </cell>
        </row>
        <row r="20">
          <cell r="A20" t="str">
            <v>ACADEMIC</v>
          </cell>
        </row>
        <row r="21">
          <cell r="A21" t="str">
            <v>ACADEMIC</v>
          </cell>
        </row>
        <row r="22">
          <cell r="A22" t="str">
            <v>ACADEMIC</v>
          </cell>
        </row>
        <row r="23">
          <cell r="A23" t="str">
            <v>ACADEMIC</v>
          </cell>
        </row>
        <row r="24">
          <cell r="A24" t="str">
            <v>ACADEMIC</v>
          </cell>
        </row>
        <row r="25">
          <cell r="A25" t="str">
            <v>ACADEMIC</v>
          </cell>
        </row>
        <row r="26">
          <cell r="A26" t="str">
            <v>ACADEMIC</v>
          </cell>
        </row>
        <row r="27">
          <cell r="A27" t="str">
            <v>ACADEMIC</v>
          </cell>
        </row>
        <row r="28">
          <cell r="A28" t="str">
            <v>ACADEMIC</v>
          </cell>
        </row>
        <row r="29">
          <cell r="A29" t="str">
            <v>ACADEMIC</v>
          </cell>
        </row>
        <row r="30">
          <cell r="A30" t="str">
            <v>ACADEMIC</v>
          </cell>
        </row>
        <row r="31">
          <cell r="A31" t="str">
            <v>ACADEMIC</v>
          </cell>
        </row>
        <row r="32">
          <cell r="A32" t="str">
            <v>ACADEMIC</v>
          </cell>
        </row>
        <row r="33">
          <cell r="A33" t="str">
            <v>ACADEMIC</v>
          </cell>
        </row>
        <row r="34">
          <cell r="A34" t="str">
            <v>ACADEMIC</v>
          </cell>
        </row>
        <row r="35">
          <cell r="A35" t="str">
            <v>ACADEMIC</v>
          </cell>
        </row>
        <row r="36">
          <cell r="A36" t="str">
            <v>ACADEMIC</v>
          </cell>
        </row>
        <row r="37">
          <cell r="A37" t="str">
            <v>ACADEMIC</v>
          </cell>
        </row>
        <row r="38">
          <cell r="A38" t="str">
            <v>ACADEMIC</v>
          </cell>
        </row>
        <row r="39">
          <cell r="A39" t="str">
            <v>ACADEMIC</v>
          </cell>
        </row>
        <row r="40">
          <cell r="A40" t="str">
            <v>ACADEMIC</v>
          </cell>
        </row>
        <row r="41">
          <cell r="A41" t="str">
            <v>ACADEMIC</v>
          </cell>
        </row>
        <row r="42">
          <cell r="A42" t="str">
            <v>ACADEMIC</v>
          </cell>
        </row>
        <row r="43">
          <cell r="A43" t="str">
            <v>ACADEMIC</v>
          </cell>
        </row>
        <row r="44">
          <cell r="A44" t="str">
            <v>ACADEMIC</v>
          </cell>
        </row>
        <row r="45">
          <cell r="A45" t="str">
            <v>ACADEMIC</v>
          </cell>
        </row>
        <row r="46">
          <cell r="A46" t="str">
            <v>ACADEMIC</v>
          </cell>
        </row>
        <row r="47">
          <cell r="A47" t="str">
            <v>ACADEMIC</v>
          </cell>
        </row>
        <row r="48">
          <cell r="A48" t="str">
            <v>ACADEMIC</v>
          </cell>
        </row>
        <row r="49">
          <cell r="A49" t="str">
            <v>ACADEMIC</v>
          </cell>
        </row>
        <row r="50">
          <cell r="A50" t="str">
            <v>ACADEMIC</v>
          </cell>
        </row>
        <row r="51">
          <cell r="A51" t="str">
            <v>ACADEMIC</v>
          </cell>
        </row>
        <row r="52">
          <cell r="A52" t="str">
            <v>ACADEMIC</v>
          </cell>
        </row>
        <row r="53">
          <cell r="A53" t="str">
            <v>ACADEMIC</v>
          </cell>
        </row>
        <row r="54">
          <cell r="A54" t="str">
            <v>ACADEMIC</v>
          </cell>
        </row>
        <row r="55">
          <cell r="A55" t="str">
            <v>ACADEMIC</v>
          </cell>
        </row>
        <row r="56">
          <cell r="A56" t="str">
            <v>ACADEMIC</v>
          </cell>
        </row>
        <row r="57">
          <cell r="A57" t="str">
            <v>ACADEMIC</v>
          </cell>
        </row>
        <row r="58">
          <cell r="A58" t="str">
            <v>ACADEMIC</v>
          </cell>
        </row>
        <row r="59">
          <cell r="A59" t="str">
            <v>ACADEMIC</v>
          </cell>
        </row>
        <row r="60">
          <cell r="A60" t="str">
            <v>ACADEMIC</v>
          </cell>
        </row>
        <row r="61">
          <cell r="A61" t="str">
            <v>ACADEMIC</v>
          </cell>
        </row>
        <row r="62">
          <cell r="A62" t="str">
            <v>ACADEMIC</v>
          </cell>
        </row>
        <row r="63">
          <cell r="A63" t="str">
            <v>ACADEMIC</v>
          </cell>
        </row>
        <row r="64">
          <cell r="A64" t="str">
            <v>ACADEMIC</v>
          </cell>
        </row>
        <row r="65">
          <cell r="A65" t="str">
            <v>ACADEMIC</v>
          </cell>
        </row>
        <row r="66">
          <cell r="A66" t="str">
            <v>ACADEMIC</v>
          </cell>
        </row>
        <row r="67">
          <cell r="A67" t="str">
            <v>ACADEMIC</v>
          </cell>
        </row>
        <row r="68">
          <cell r="A68" t="str">
            <v>ACADEMIC</v>
          </cell>
        </row>
        <row r="69">
          <cell r="A69" t="str">
            <v>ACADEMIC</v>
          </cell>
        </row>
        <row r="70">
          <cell r="A70" t="str">
            <v>ACADEMIC</v>
          </cell>
        </row>
        <row r="71">
          <cell r="A71" t="str">
            <v>ACADEMIC</v>
          </cell>
        </row>
        <row r="72">
          <cell r="A72" t="str">
            <v>ACADEMIC</v>
          </cell>
        </row>
        <row r="73">
          <cell r="A73" t="str">
            <v>ACADEMIC</v>
          </cell>
        </row>
        <row r="74">
          <cell r="A74" t="str">
            <v>ACADEMIC</v>
          </cell>
        </row>
        <row r="75">
          <cell r="A75" t="str">
            <v>ACADEMIC</v>
          </cell>
        </row>
        <row r="76">
          <cell r="A76" t="str">
            <v>ACADEMIC</v>
          </cell>
        </row>
        <row r="77">
          <cell r="A77" t="str">
            <v>ACADEMIC</v>
          </cell>
        </row>
        <row r="78">
          <cell r="A78" t="str">
            <v>ACADEMIC</v>
          </cell>
        </row>
        <row r="79">
          <cell r="A79" t="str">
            <v>ACADEMIC</v>
          </cell>
        </row>
        <row r="80">
          <cell r="A80" t="str">
            <v>ACADEMIC</v>
          </cell>
        </row>
        <row r="81">
          <cell r="A81" t="str">
            <v>ACADEMIC</v>
          </cell>
        </row>
        <row r="82">
          <cell r="A82" t="str">
            <v>ACADEMIC</v>
          </cell>
        </row>
        <row r="83">
          <cell r="A83" t="str">
            <v>ADMINISTRATIVE</v>
          </cell>
        </row>
        <row r="84">
          <cell r="A84" t="str">
            <v>ADMINISTRATIVE</v>
          </cell>
        </row>
        <row r="85">
          <cell r="A85" t="str">
            <v>ADMINISTRATIVE</v>
          </cell>
        </row>
        <row r="86">
          <cell r="A86" t="str">
            <v>ADMINISTRATIVE</v>
          </cell>
        </row>
        <row r="87">
          <cell r="A87" t="str">
            <v>ADMINISTRATIVE</v>
          </cell>
        </row>
        <row r="88">
          <cell r="A88" t="str">
            <v>ADMINISTRATIVE</v>
          </cell>
        </row>
        <row r="89">
          <cell r="A89" t="str">
            <v>ADMINISTRATIVE</v>
          </cell>
        </row>
        <row r="90">
          <cell r="A90" t="str">
            <v>ADMINISTRATIVE</v>
          </cell>
        </row>
        <row r="91">
          <cell r="A91" t="str">
            <v>ADMINISTRATIVE</v>
          </cell>
        </row>
        <row r="92">
          <cell r="A92" t="str">
            <v>ADMINISTRATIVE</v>
          </cell>
        </row>
        <row r="93">
          <cell r="A93" t="str">
            <v>ADMINISTRATIVE</v>
          </cell>
        </row>
        <row r="94">
          <cell r="A94" t="str">
            <v>ADMINISTRATIVE</v>
          </cell>
        </row>
        <row r="95">
          <cell r="A95" t="str">
            <v>ADMINISTRATIVE</v>
          </cell>
        </row>
        <row r="96">
          <cell r="A96" t="str">
            <v>ADMINISTRATIVE</v>
          </cell>
        </row>
        <row r="97">
          <cell r="A97" t="str">
            <v>ADMINISTRATIVE</v>
          </cell>
        </row>
        <row r="98">
          <cell r="A98" t="str">
            <v>ADMINISTRATIVE</v>
          </cell>
        </row>
        <row r="99">
          <cell r="A99" t="str">
            <v>ADMINISTRATIVE</v>
          </cell>
        </row>
        <row r="100">
          <cell r="A100" t="str">
            <v>ADMINISTRATIVE</v>
          </cell>
        </row>
        <row r="101">
          <cell r="A101" t="str">
            <v>ADMINISTRATIVE</v>
          </cell>
        </row>
        <row r="102">
          <cell r="A102" t="str">
            <v>ADMINISTRATIVE</v>
          </cell>
        </row>
        <row r="103">
          <cell r="A103" t="str">
            <v>ADMINISTRATIVE</v>
          </cell>
        </row>
        <row r="104">
          <cell r="A104" t="str">
            <v>ADMINISTRATIVE</v>
          </cell>
        </row>
        <row r="105">
          <cell r="A105" t="str">
            <v>ADMINISTRATIVE</v>
          </cell>
        </row>
        <row r="106">
          <cell r="A106" t="str">
            <v>ADMINISTRATIVE</v>
          </cell>
        </row>
        <row r="107">
          <cell r="A107" t="str">
            <v>ADMINISTRATIVE</v>
          </cell>
        </row>
        <row r="108">
          <cell r="A108" t="str">
            <v>ADMINISTRATIVE</v>
          </cell>
        </row>
        <row r="109">
          <cell r="A109" t="str">
            <v>ADMINISTRATIVE</v>
          </cell>
        </row>
        <row r="110">
          <cell r="A110" t="str">
            <v>ADMINISTRATIVE</v>
          </cell>
        </row>
        <row r="111">
          <cell r="A111" t="str">
            <v>ADMINISTRATIVE</v>
          </cell>
        </row>
        <row r="112">
          <cell r="A112" t="str">
            <v>ADMINISTRATIVE</v>
          </cell>
        </row>
        <row r="113">
          <cell r="A113" t="str">
            <v>ADMINISTRATIVE</v>
          </cell>
        </row>
        <row r="114">
          <cell r="A114" t="str">
            <v>ADMINISTRATIVE</v>
          </cell>
        </row>
        <row r="115">
          <cell r="A115" t="str">
            <v>ADMINISTRATIVE</v>
          </cell>
        </row>
        <row r="116">
          <cell r="A116" t="str">
            <v>ADMINISTRATIVE</v>
          </cell>
        </row>
        <row r="117">
          <cell r="A117" t="str">
            <v>ADMINISTRATIVE</v>
          </cell>
        </row>
        <row r="118">
          <cell r="A118" t="str">
            <v>ADMINISTRATIVE</v>
          </cell>
        </row>
        <row r="119">
          <cell r="A119" t="str">
            <v>ADMINISTRATIVE</v>
          </cell>
        </row>
        <row r="120">
          <cell r="A120" t="str">
            <v>ADMINISTRATIVE</v>
          </cell>
        </row>
        <row r="121">
          <cell r="A121" t="str">
            <v>ADMINISTRATIVE</v>
          </cell>
        </row>
        <row r="122">
          <cell r="A122" t="str">
            <v>ADMINISTRATIVE</v>
          </cell>
        </row>
        <row r="123">
          <cell r="A123" t="str">
            <v>ADMINISTRATIVE</v>
          </cell>
        </row>
        <row r="124">
          <cell r="A124" t="str">
            <v>ADMINISTRATIVE</v>
          </cell>
        </row>
        <row r="125">
          <cell r="A125" t="str">
            <v>ADMINISTRATIVE</v>
          </cell>
        </row>
        <row r="126">
          <cell r="A126" t="str">
            <v>ADMINISTRATIVE</v>
          </cell>
        </row>
        <row r="127">
          <cell r="A127" t="str">
            <v>ADMINISTRATIVE</v>
          </cell>
        </row>
        <row r="128">
          <cell r="A128" t="str">
            <v>ADMINISTRATIVE</v>
          </cell>
        </row>
        <row r="129">
          <cell r="A129" t="str">
            <v>ADMINISTRATIVE</v>
          </cell>
        </row>
        <row r="130">
          <cell r="A130" t="str">
            <v>ADMINISTRATIVE</v>
          </cell>
        </row>
        <row r="131">
          <cell r="A131" t="str">
            <v>ADMINISTRATIVE</v>
          </cell>
        </row>
        <row r="132">
          <cell r="A132" t="str">
            <v>ADMINISTRATIVE</v>
          </cell>
        </row>
        <row r="133">
          <cell r="A133" t="str">
            <v>ADMINISTRATIVE</v>
          </cell>
        </row>
        <row r="134">
          <cell r="A134" t="str">
            <v>ADMINISTRATIVE</v>
          </cell>
        </row>
        <row r="135">
          <cell r="A135" t="str">
            <v>ADMINISTRATIVE</v>
          </cell>
        </row>
        <row r="136">
          <cell r="A136" t="str">
            <v>ADMINISTRATIVE</v>
          </cell>
        </row>
        <row r="137">
          <cell r="A137" t="str">
            <v>ADMINISTRATIVE</v>
          </cell>
        </row>
        <row r="138">
          <cell r="A138" t="str">
            <v>ADMINISTRATIVE</v>
          </cell>
        </row>
        <row r="139">
          <cell r="A139" t="str">
            <v>ADMINISTRATIVE</v>
          </cell>
        </row>
        <row r="140">
          <cell r="A140" t="str">
            <v>ADMINISTRATIVE</v>
          </cell>
        </row>
        <row r="141">
          <cell r="A141" t="str">
            <v>ADMINISTRATIVE</v>
          </cell>
        </row>
        <row r="142">
          <cell r="A142" t="str">
            <v>ADMINISTRATIVE</v>
          </cell>
        </row>
        <row r="143">
          <cell r="A143" t="str">
            <v>ADMINISTRATIVE</v>
          </cell>
        </row>
        <row r="144">
          <cell r="A144" t="str">
            <v>ADMINISTRATIVE</v>
          </cell>
        </row>
        <row r="145">
          <cell r="A145" t="str">
            <v>ADMINISTRATIVE</v>
          </cell>
        </row>
        <row r="146">
          <cell r="A146" t="str">
            <v>ADMINISTRATIVE</v>
          </cell>
        </row>
        <row r="147">
          <cell r="A147" t="str">
            <v>ADMINISTRATIVE</v>
          </cell>
        </row>
        <row r="148">
          <cell r="A148" t="str">
            <v>ADMINISTRATIVE</v>
          </cell>
        </row>
        <row r="149">
          <cell r="A149" t="str">
            <v>ADMINISTRATIVE</v>
          </cell>
        </row>
        <row r="150">
          <cell r="A150" t="str">
            <v>ADMINISTRATIVE</v>
          </cell>
        </row>
        <row r="151">
          <cell r="A151" t="str">
            <v>ADMINISTRATIVE</v>
          </cell>
        </row>
        <row r="152">
          <cell r="A152" t="str">
            <v>ADMINISTRATIVE</v>
          </cell>
        </row>
        <row r="153">
          <cell r="A153" t="str">
            <v>ADMINISTRATIVE</v>
          </cell>
        </row>
        <row r="154">
          <cell r="A154" t="str">
            <v>ADMINISTRATIVE</v>
          </cell>
        </row>
        <row r="155">
          <cell r="A155" t="str">
            <v>ADMINISTRATIVE</v>
          </cell>
        </row>
        <row r="156">
          <cell r="A156" t="str">
            <v>ADMINISTRATIVE</v>
          </cell>
        </row>
        <row r="157">
          <cell r="A157" t="str">
            <v>ADMINISTRATIVE</v>
          </cell>
        </row>
        <row r="158">
          <cell r="A158" t="str">
            <v>ADMINISTRATIVE</v>
          </cell>
        </row>
        <row r="159">
          <cell r="A159" t="str">
            <v>ADMINISTRATIVE</v>
          </cell>
        </row>
        <row r="160">
          <cell r="A160" t="str">
            <v>ADMINISTRATIVE</v>
          </cell>
        </row>
        <row r="161">
          <cell r="A161" t="str">
            <v>ADMINISTRATIVE</v>
          </cell>
        </row>
        <row r="162">
          <cell r="A162" t="str">
            <v>ADMINISTRATIVE</v>
          </cell>
        </row>
        <row r="163">
          <cell r="A163" t="str">
            <v>ADMINISTRATIVE</v>
          </cell>
        </row>
        <row r="164">
          <cell r="A164" t="str">
            <v>ADMINISTRATIVE</v>
          </cell>
        </row>
        <row r="165">
          <cell r="A165" t="str">
            <v>ADMINISTRATIVE</v>
          </cell>
        </row>
        <row r="166">
          <cell r="A166" t="str">
            <v>ADMINISTRATIVE</v>
          </cell>
        </row>
        <row r="167">
          <cell r="A167" t="str">
            <v>ADMINISTRATIVE</v>
          </cell>
        </row>
        <row r="168">
          <cell r="A168" t="str">
            <v>ADMINISTRATIVE</v>
          </cell>
        </row>
        <row r="169">
          <cell r="A169" t="str">
            <v>ADMINISTRATIVE</v>
          </cell>
        </row>
        <row r="170">
          <cell r="A170" t="str">
            <v>ADMINISTRATIVE</v>
          </cell>
        </row>
        <row r="171">
          <cell r="A171" t="str">
            <v>ADMINISTRATIVE</v>
          </cell>
        </row>
        <row r="172">
          <cell r="A172" t="str">
            <v>ADMINISTRATIVE</v>
          </cell>
        </row>
        <row r="173">
          <cell r="A173" t="str">
            <v>ADMINISTRATIVE</v>
          </cell>
        </row>
        <row r="174">
          <cell r="A174" t="str">
            <v>ADMINISTRATIVE</v>
          </cell>
        </row>
        <row r="175">
          <cell r="A175" t="str">
            <v>ADMINISTRATIVE</v>
          </cell>
        </row>
        <row r="176">
          <cell r="A176" t="str">
            <v>ADMINISTRATIVE</v>
          </cell>
        </row>
        <row r="177">
          <cell r="A177" t="str">
            <v>ADMINISTRATIVE</v>
          </cell>
        </row>
        <row r="178">
          <cell r="A178" t="str">
            <v>ADMINISTRATIVE</v>
          </cell>
        </row>
        <row r="179">
          <cell r="A179" t="str">
            <v>ADMINISTRATIVE</v>
          </cell>
        </row>
        <row r="180">
          <cell r="A180" t="str">
            <v>ADMINISTRATIVE</v>
          </cell>
        </row>
        <row r="181">
          <cell r="A181" t="str">
            <v>ADMINISTRATIVE</v>
          </cell>
        </row>
        <row r="182">
          <cell r="A182" t="str">
            <v>ADMINISTRATIVE</v>
          </cell>
        </row>
        <row r="183">
          <cell r="A183" t="str">
            <v>ADMINISTRATIVE</v>
          </cell>
        </row>
        <row r="184">
          <cell r="A184" t="str">
            <v>ADMINISTRATIVE</v>
          </cell>
        </row>
        <row r="185">
          <cell r="A185" t="str">
            <v>ADMINISTRATIVE</v>
          </cell>
        </row>
        <row r="186">
          <cell r="A186" t="str">
            <v>ADMINISTRATIVE</v>
          </cell>
        </row>
        <row r="187">
          <cell r="A187" t="str">
            <v>ADMINISTRATIVE</v>
          </cell>
        </row>
        <row r="188">
          <cell r="A188" t="str">
            <v>ADMINISTRATIVE</v>
          </cell>
        </row>
        <row r="189">
          <cell r="A189" t="str">
            <v>ADMINISTRATIVE</v>
          </cell>
        </row>
        <row r="190">
          <cell r="A190" t="str">
            <v>ADMINISTRATIVE</v>
          </cell>
        </row>
        <row r="191">
          <cell r="A191" t="str">
            <v>ADMINISTRATIVE</v>
          </cell>
        </row>
        <row r="192">
          <cell r="A192" t="str">
            <v>ADMINISTRATIVE</v>
          </cell>
        </row>
        <row r="193">
          <cell r="A193" t="str">
            <v>ADMINISTRATIVE</v>
          </cell>
        </row>
        <row r="194">
          <cell r="A194" t="str">
            <v>ADMINISTRATIVE</v>
          </cell>
        </row>
        <row r="195">
          <cell r="A195" t="str">
            <v>ADMINISTRATIVE</v>
          </cell>
        </row>
        <row r="196">
          <cell r="A196" t="str">
            <v>ADMINISTRATIVE</v>
          </cell>
        </row>
        <row r="197">
          <cell r="A197" t="str">
            <v>ADMINISTRATIVE</v>
          </cell>
        </row>
        <row r="198">
          <cell r="A198" t="str">
            <v>ADMINISTRATIVE</v>
          </cell>
        </row>
        <row r="199">
          <cell r="A199" t="str">
            <v>ADMINISTRATIVE</v>
          </cell>
        </row>
        <row r="200">
          <cell r="A200" t="str">
            <v>ADMINISTRATIVE</v>
          </cell>
        </row>
        <row r="201">
          <cell r="A201" t="str">
            <v>ADMINISTRATIVE</v>
          </cell>
        </row>
        <row r="202">
          <cell r="A202" t="str">
            <v>ADMINISTRATIVE</v>
          </cell>
        </row>
        <row r="203">
          <cell r="A203" t="str">
            <v>ADMINISTRATIVE</v>
          </cell>
        </row>
        <row r="204">
          <cell r="A204" t="str">
            <v>ADMINISTRATIVE</v>
          </cell>
        </row>
        <row r="205">
          <cell r="A205" t="str">
            <v>TECHNICAL</v>
          </cell>
        </row>
        <row r="206">
          <cell r="A206" t="str">
            <v>TECHNICAL</v>
          </cell>
        </row>
        <row r="207">
          <cell r="A207" t="str">
            <v>TECHNICAL</v>
          </cell>
        </row>
        <row r="208">
          <cell r="A208" t="str">
            <v>TECHNICAL</v>
          </cell>
        </row>
        <row r="209">
          <cell r="A209" t="str">
            <v>TECHNICAL</v>
          </cell>
        </row>
        <row r="210">
          <cell r="A210" t="str">
            <v>TECHNICAL</v>
          </cell>
        </row>
        <row r="211">
          <cell r="A211" t="str">
            <v>TECHNICAL</v>
          </cell>
        </row>
        <row r="212">
          <cell r="A212" t="str">
            <v>TECHNICAL</v>
          </cell>
        </row>
        <row r="213">
          <cell r="A213" t="str">
            <v>TECHNICAL</v>
          </cell>
        </row>
        <row r="214">
          <cell r="A214" t="str">
            <v>TECHNICAL</v>
          </cell>
        </row>
        <row r="215">
          <cell r="A215" t="str">
            <v>TECHNICAL</v>
          </cell>
        </row>
        <row r="216">
          <cell r="A216" t="str">
            <v>TECHNICAL</v>
          </cell>
        </row>
        <row r="217">
          <cell r="A217" t="str">
            <v>TECHNICAL</v>
          </cell>
        </row>
        <row r="218">
          <cell r="A218" t="str">
            <v>TECHNICAL</v>
          </cell>
        </row>
        <row r="219">
          <cell r="A219" t="str">
            <v>TECHNICAL</v>
          </cell>
        </row>
        <row r="220">
          <cell r="A220" t="str">
            <v>TECHNICAL</v>
          </cell>
        </row>
        <row r="221">
          <cell r="A221" t="str">
            <v>TECHNICAL</v>
          </cell>
        </row>
        <row r="222">
          <cell r="A222" t="str">
            <v>TECHNICAL</v>
          </cell>
        </row>
        <row r="223">
          <cell r="A223" t="str">
            <v>TECHNICAL</v>
          </cell>
        </row>
        <row r="224">
          <cell r="A224" t="str">
            <v>TECHNICAL</v>
          </cell>
        </row>
        <row r="225">
          <cell r="A225" t="str">
            <v>TECHNICAL</v>
          </cell>
        </row>
        <row r="226">
          <cell r="A226" t="str">
            <v>TECHNICAL</v>
          </cell>
        </row>
        <row r="227">
          <cell r="A227" t="str">
            <v>TECHNICAL</v>
          </cell>
        </row>
        <row r="228">
          <cell r="A228" t="str">
            <v>TECHNICAL</v>
          </cell>
        </row>
        <row r="229">
          <cell r="A229" t="str">
            <v>TECHNICAL</v>
          </cell>
        </row>
        <row r="230">
          <cell r="A230" t="str">
            <v>TECHNICAL</v>
          </cell>
        </row>
        <row r="231">
          <cell r="A231" t="str">
            <v>TECHNICAL</v>
          </cell>
        </row>
        <row r="232">
          <cell r="A232" t="str">
            <v>TECHNICAL</v>
          </cell>
        </row>
        <row r="233">
          <cell r="A233" t="str">
            <v>TECHNICAL</v>
          </cell>
        </row>
        <row r="234">
          <cell r="A234" t="str">
            <v>TECHNICAL</v>
          </cell>
        </row>
        <row r="235">
          <cell r="A235" t="str">
            <v>TECHNICAL</v>
          </cell>
        </row>
        <row r="236">
          <cell r="A236" t="str">
            <v>TECHNICAL</v>
          </cell>
        </row>
        <row r="237">
          <cell r="A237" t="str">
            <v>TECHNICAL</v>
          </cell>
        </row>
        <row r="238">
          <cell r="A238" t="str">
            <v>TECHNICAL</v>
          </cell>
        </row>
        <row r="239">
          <cell r="A239" t="str">
            <v>TECHNICAL</v>
          </cell>
        </row>
        <row r="240">
          <cell r="A240" t="str">
            <v>TECHNICAL</v>
          </cell>
        </row>
        <row r="241">
          <cell r="A241" t="str">
            <v>TECHNICAL</v>
          </cell>
        </row>
        <row r="242">
          <cell r="A242" t="str">
            <v>TECHNICAL</v>
          </cell>
        </row>
        <row r="243">
          <cell r="A243" t="str">
            <v>TECHNICAL</v>
          </cell>
        </row>
        <row r="244">
          <cell r="A244" t="str">
            <v>TECHNICAL</v>
          </cell>
        </row>
        <row r="245">
          <cell r="A245" t="str">
            <v>TECHNICAL</v>
          </cell>
        </row>
        <row r="246">
          <cell r="A246" t="str">
            <v>TECHNICAL</v>
          </cell>
        </row>
        <row r="247">
          <cell r="A247" t="str">
            <v>TECHNICAL</v>
          </cell>
        </row>
        <row r="248">
          <cell r="A248" t="str">
            <v>TECHNICAL</v>
          </cell>
        </row>
        <row r="249">
          <cell r="A249" t="str">
            <v>TECHNICAL</v>
          </cell>
        </row>
        <row r="250">
          <cell r="A250" t="str">
            <v>TECHNICAL</v>
          </cell>
        </row>
        <row r="251">
          <cell r="A251" t="str">
            <v>TECHNICAL</v>
          </cell>
        </row>
        <row r="252">
          <cell r="A252" t="str">
            <v>TECHNICAL</v>
          </cell>
        </row>
        <row r="253">
          <cell r="A253" t="str">
            <v>TECHNICAL</v>
          </cell>
        </row>
        <row r="254">
          <cell r="A254" t="str">
            <v>TECHNICAL</v>
          </cell>
        </row>
        <row r="255">
          <cell r="A255" t="str">
            <v>TECHNICAL</v>
          </cell>
        </row>
        <row r="256">
          <cell r="A256" t="str">
            <v>TECHNICAL</v>
          </cell>
        </row>
        <row r="257">
          <cell r="A257" t="str">
            <v>TECHNICAL</v>
          </cell>
        </row>
        <row r="258">
          <cell r="A258" t="str">
            <v>TECHNICAL</v>
          </cell>
        </row>
        <row r="259">
          <cell r="A259" t="str">
            <v>TECHNICAL</v>
          </cell>
        </row>
        <row r="260">
          <cell r="A260" t="str">
            <v>TECHNICAL</v>
          </cell>
        </row>
        <row r="261">
          <cell r="A261" t="str">
            <v>TECHNICAL</v>
          </cell>
        </row>
        <row r="262">
          <cell r="A262" t="str">
            <v>TECHNICAL</v>
          </cell>
        </row>
        <row r="263">
          <cell r="A263" t="str">
            <v>TECHNICAL</v>
          </cell>
        </row>
        <row r="264">
          <cell r="A264" t="str">
            <v>TECHNICAL</v>
          </cell>
        </row>
        <row r="265">
          <cell r="A265" t="str">
            <v>TECHNICAL</v>
          </cell>
        </row>
        <row r="266">
          <cell r="A266" t="str">
            <v>TECHNICAL</v>
          </cell>
        </row>
        <row r="267">
          <cell r="A267" t="str">
            <v>TECHNICAL</v>
          </cell>
        </row>
        <row r="268">
          <cell r="A268" t="str">
            <v>TECHNICAL</v>
          </cell>
        </row>
        <row r="269">
          <cell r="A269" t="str">
            <v>TECHNICAL</v>
          </cell>
        </row>
        <row r="270">
          <cell r="A270" t="str">
            <v>TECHNICAL</v>
          </cell>
        </row>
        <row r="271">
          <cell r="A271" t="str">
            <v>TECHNICAL</v>
          </cell>
        </row>
        <row r="272">
          <cell r="A272" t="str">
            <v>TECHNICAL</v>
          </cell>
        </row>
        <row r="273">
          <cell r="A273" t="str">
            <v>TECHNICAL</v>
          </cell>
        </row>
        <row r="274">
          <cell r="A274" t="str">
            <v>TECHNICAL</v>
          </cell>
        </row>
        <row r="275">
          <cell r="A275" t="str">
            <v>TECHNICAL</v>
          </cell>
        </row>
        <row r="276">
          <cell r="A276" t="str">
            <v>TECHNICAL</v>
          </cell>
        </row>
        <row r="277">
          <cell r="A277" t="str">
            <v>TECHNICAL</v>
          </cell>
        </row>
        <row r="278">
          <cell r="A278" t="str">
            <v>TECHNICAL</v>
          </cell>
        </row>
        <row r="279">
          <cell r="A279" t="str">
            <v>TECHNICAL</v>
          </cell>
        </row>
        <row r="280">
          <cell r="A280" t="str">
            <v>TECHNICAL</v>
          </cell>
        </row>
        <row r="281">
          <cell r="A281" t="str">
            <v>TECHNICAL</v>
          </cell>
        </row>
        <row r="282">
          <cell r="A282" t="str">
            <v>TECHNICAL</v>
          </cell>
        </row>
        <row r="283">
          <cell r="A283" t="str">
            <v>TECHNICAL</v>
          </cell>
        </row>
        <row r="284">
          <cell r="A284" t="str">
            <v>TECHNICAL</v>
          </cell>
        </row>
        <row r="285">
          <cell r="A285" t="str">
            <v>TECHNICAL</v>
          </cell>
        </row>
        <row r="286">
          <cell r="A286" t="str">
            <v>TECHNICAL</v>
          </cell>
        </row>
        <row r="287">
          <cell r="A287" t="str">
            <v>TECHNICAL</v>
          </cell>
        </row>
        <row r="288">
          <cell r="A288" t="str">
            <v>TECHNICAL</v>
          </cell>
        </row>
        <row r="289">
          <cell r="A289" t="str">
            <v>TECHNICAL</v>
          </cell>
        </row>
        <row r="290">
          <cell r="A290" t="str">
            <v>TECHNICAL</v>
          </cell>
        </row>
        <row r="291">
          <cell r="A291" t="str">
            <v>TECHNICAL</v>
          </cell>
        </row>
        <row r="292">
          <cell r="A292" t="str">
            <v>TECHNICAL</v>
          </cell>
        </row>
        <row r="293">
          <cell r="A293" t="str">
            <v>TECHNICAL</v>
          </cell>
        </row>
        <row r="294">
          <cell r="A294" t="str">
            <v>TECHNICAL</v>
          </cell>
        </row>
        <row r="295">
          <cell r="A295" t="str">
            <v>TECHNICAL</v>
          </cell>
        </row>
        <row r="296">
          <cell r="A296" t="str">
            <v>TECHNICAL</v>
          </cell>
        </row>
        <row r="297">
          <cell r="A297" t="str">
            <v>TECHNICAL</v>
          </cell>
        </row>
        <row r="298">
          <cell r="A298" t="str">
            <v>TECHNICAL</v>
          </cell>
        </row>
        <row r="299">
          <cell r="A299" t="str">
            <v>TECHNICAL</v>
          </cell>
        </row>
        <row r="300">
          <cell r="A300" t="str">
            <v>TECHNICAL</v>
          </cell>
        </row>
        <row r="301">
          <cell r="A301" t="str">
            <v>TECHNICAL</v>
          </cell>
        </row>
        <row r="302">
          <cell r="A302" t="str">
            <v>TECHNICAL</v>
          </cell>
        </row>
        <row r="303">
          <cell r="A303" t="str">
            <v>TECHNICAL</v>
          </cell>
        </row>
        <row r="304">
          <cell r="A304" t="str">
            <v>TECHNICAL</v>
          </cell>
        </row>
        <row r="305">
          <cell r="A305" t="str">
            <v>TECHNICAL</v>
          </cell>
        </row>
        <row r="306">
          <cell r="A306" t="str">
            <v>TECHNICAL</v>
          </cell>
        </row>
        <row r="307">
          <cell r="A307" t="str">
            <v>TECHNICAL</v>
          </cell>
        </row>
        <row r="308">
          <cell r="A308" t="str">
            <v>TECHNICAL</v>
          </cell>
        </row>
        <row r="309">
          <cell r="A309" t="str">
            <v>TECHNICAL</v>
          </cell>
        </row>
        <row r="310">
          <cell r="A310" t="str">
            <v>TECHNICAL</v>
          </cell>
        </row>
        <row r="311">
          <cell r="A311" t="str">
            <v>TECHNICAL</v>
          </cell>
        </row>
        <row r="312">
          <cell r="A312" t="str">
            <v>TECHNICAL</v>
          </cell>
        </row>
        <row r="313">
          <cell r="A313" t="str">
            <v>TECHNICAL</v>
          </cell>
        </row>
        <row r="314">
          <cell r="A314" t="str">
            <v>TECHNICAL</v>
          </cell>
        </row>
        <row r="315">
          <cell r="A315" t="str">
            <v>TECHNICAL</v>
          </cell>
        </row>
        <row r="316">
          <cell r="A316" t="str">
            <v>TECHNICAL</v>
          </cell>
        </row>
        <row r="317">
          <cell r="A317" t="str">
            <v>TECHNICAL</v>
          </cell>
        </row>
        <row r="318">
          <cell r="A318" t="str">
            <v>TECHNICAL</v>
          </cell>
        </row>
        <row r="319">
          <cell r="A319" t="str">
            <v>TECHNICAL</v>
          </cell>
        </row>
        <row r="320">
          <cell r="A320" t="str">
            <v>TECHNICAL</v>
          </cell>
        </row>
        <row r="321">
          <cell r="A321" t="str">
            <v>Other</v>
          </cell>
        </row>
        <row r="322">
          <cell r="A322" t="str">
            <v>Other</v>
          </cell>
        </row>
        <row r="323">
          <cell r="A323" t="str">
            <v>Other</v>
          </cell>
        </row>
        <row r="324">
          <cell r="A324" t="str">
            <v>Other</v>
          </cell>
        </row>
        <row r="325">
          <cell r="A325" t="str">
            <v>Other</v>
          </cell>
        </row>
        <row r="326">
          <cell r="A326" t="str">
            <v>Other</v>
          </cell>
        </row>
        <row r="327">
          <cell r="A327" t="str">
            <v>Other</v>
          </cell>
        </row>
        <row r="328">
          <cell r="A328" t="str">
            <v>Other</v>
          </cell>
        </row>
        <row r="329">
          <cell r="A329" t="str">
            <v>Other</v>
          </cell>
        </row>
        <row r="330">
          <cell r="A330" t="str">
            <v>Other</v>
          </cell>
        </row>
        <row r="331">
          <cell r="A331" t="str">
            <v>Other</v>
          </cell>
        </row>
        <row r="332">
          <cell r="A332" t="str">
            <v>Other</v>
          </cell>
        </row>
        <row r="333">
          <cell r="A333" t="str">
            <v>Other</v>
          </cell>
        </row>
        <row r="334">
          <cell r="A334" t="str">
            <v>Other</v>
          </cell>
        </row>
        <row r="335">
          <cell r="A335" t="str">
            <v>Other</v>
          </cell>
        </row>
        <row r="336">
          <cell r="A336" t="str">
            <v>Other</v>
          </cell>
        </row>
        <row r="337">
          <cell r="A337" t="str">
            <v>Other</v>
          </cell>
        </row>
        <row r="338">
          <cell r="A338" t="str">
            <v>Other</v>
          </cell>
        </row>
        <row r="339">
          <cell r="A339" t="str">
            <v>Other</v>
          </cell>
        </row>
        <row r="340">
          <cell r="A340" t="str">
            <v>Other</v>
          </cell>
        </row>
        <row r="341">
          <cell r="A341" t="str">
            <v>Other</v>
          </cell>
        </row>
        <row r="342">
          <cell r="A342" t="str">
            <v>Other</v>
          </cell>
        </row>
        <row r="343">
          <cell r="A343" t="str">
            <v>Other</v>
          </cell>
        </row>
        <row r="344">
          <cell r="A344" t="str">
            <v>Other</v>
          </cell>
        </row>
        <row r="345">
          <cell r="A345" t="str">
            <v>Other</v>
          </cell>
        </row>
        <row r="346">
          <cell r="A346" t="str">
            <v>Other</v>
          </cell>
        </row>
        <row r="347">
          <cell r="A347" t="str">
            <v>Other</v>
          </cell>
        </row>
        <row r="348">
          <cell r="A348" t="str">
            <v>Other</v>
          </cell>
        </row>
        <row r="349">
          <cell r="A349" t="str">
            <v>Other</v>
          </cell>
        </row>
        <row r="350">
          <cell r="A350" t="str">
            <v>Other</v>
          </cell>
        </row>
        <row r="351">
          <cell r="A351" t="str">
            <v>Other</v>
          </cell>
        </row>
        <row r="352">
          <cell r="A352" t="str">
            <v>Other</v>
          </cell>
        </row>
        <row r="353">
          <cell r="A353" t="str">
            <v>Other</v>
          </cell>
        </row>
        <row r="354">
          <cell r="A354" t="str">
            <v>Other</v>
          </cell>
        </row>
        <row r="355">
          <cell r="A355" t="str">
            <v>Other</v>
          </cell>
        </row>
        <row r="356">
          <cell r="A356" t="str">
            <v>Other</v>
          </cell>
        </row>
        <row r="357">
          <cell r="A357" t="str">
            <v>Other</v>
          </cell>
        </row>
        <row r="358">
          <cell r="A358" t="str">
            <v>Other</v>
          </cell>
        </row>
        <row r="359">
          <cell r="A359" t="str">
            <v>Other</v>
          </cell>
        </row>
        <row r="360">
          <cell r="A360" t="str">
            <v>Other</v>
          </cell>
        </row>
        <row r="361">
          <cell r="A361" t="str">
            <v>Other</v>
          </cell>
        </row>
        <row r="362">
          <cell r="A362" t="str">
            <v>Other</v>
          </cell>
        </row>
        <row r="363">
          <cell r="A363" t="str">
            <v>Other</v>
          </cell>
        </row>
        <row r="364">
          <cell r="A364" t="str">
            <v>Other</v>
          </cell>
        </row>
        <row r="365">
          <cell r="A365" t="str">
            <v>Other</v>
          </cell>
        </row>
        <row r="366">
          <cell r="A366" t="str">
            <v>Other</v>
          </cell>
        </row>
        <row r="367">
          <cell r="A367" t="str">
            <v>Other</v>
          </cell>
        </row>
        <row r="368">
          <cell r="A368" t="str">
            <v>Other</v>
          </cell>
        </row>
        <row r="369">
          <cell r="A369" t="str">
            <v>Other</v>
          </cell>
        </row>
        <row r="370">
          <cell r="A370" t="str">
            <v>Other</v>
          </cell>
        </row>
        <row r="371">
          <cell r="A371" t="str">
            <v>Other</v>
          </cell>
        </row>
        <row r="372">
          <cell r="A372" t="str">
            <v>Other</v>
          </cell>
        </row>
        <row r="373">
          <cell r="A373" t="str">
            <v>Other</v>
          </cell>
        </row>
        <row r="374">
          <cell r="A374" t="str">
            <v>Other</v>
          </cell>
        </row>
        <row r="375">
          <cell r="A375" t="str">
            <v>Other</v>
          </cell>
        </row>
        <row r="376">
          <cell r="A376" t="str">
            <v>Other</v>
          </cell>
        </row>
        <row r="377">
          <cell r="A377" t="str">
            <v>Other</v>
          </cell>
        </row>
        <row r="378">
          <cell r="A378" t="str">
            <v>Other</v>
          </cell>
        </row>
        <row r="379">
          <cell r="A379" t="str">
            <v>Other</v>
          </cell>
        </row>
        <row r="380">
          <cell r="A380" t="str">
            <v>Other</v>
          </cell>
        </row>
        <row r="381">
          <cell r="A381" t="str">
            <v>Other</v>
          </cell>
        </row>
        <row r="382">
          <cell r="A382" t="str">
            <v>Other</v>
          </cell>
        </row>
        <row r="383">
          <cell r="A383" t="str">
            <v>Other</v>
          </cell>
        </row>
        <row r="384">
          <cell r="A384" t="str">
            <v>Other</v>
          </cell>
        </row>
        <row r="385">
          <cell r="A385" t="str">
            <v>Other</v>
          </cell>
        </row>
        <row r="386">
          <cell r="A386" t="str">
            <v>Other</v>
          </cell>
        </row>
        <row r="387">
          <cell r="A387" t="str">
            <v>Other</v>
          </cell>
        </row>
        <row r="388">
          <cell r="A388" t="str">
            <v>Other</v>
          </cell>
        </row>
        <row r="389">
          <cell r="A389" t="str">
            <v>Other</v>
          </cell>
        </row>
        <row r="390">
          <cell r="A390" t="str">
            <v>Other</v>
          </cell>
        </row>
        <row r="391">
          <cell r="A391" t="str">
            <v>Other</v>
          </cell>
        </row>
        <row r="392">
          <cell r="A392" t="str">
            <v>Other</v>
          </cell>
        </row>
        <row r="393">
          <cell r="A393" t="str">
            <v>Other</v>
          </cell>
        </row>
        <row r="394">
          <cell r="A394" t="str">
            <v>Other</v>
          </cell>
        </row>
        <row r="395">
          <cell r="A395" t="str">
            <v>Other</v>
          </cell>
        </row>
        <row r="396">
          <cell r="A396" t="str">
            <v>Other</v>
          </cell>
        </row>
        <row r="397">
          <cell r="A397" t="str">
            <v>Other</v>
          </cell>
        </row>
        <row r="398">
          <cell r="A398" t="str">
            <v>Other</v>
          </cell>
        </row>
        <row r="399">
          <cell r="A399" t="str">
            <v>Other</v>
          </cell>
        </row>
        <row r="400">
          <cell r="A400" t="str">
            <v>Other</v>
          </cell>
        </row>
        <row r="401">
          <cell r="A401" t="str">
            <v>Other</v>
          </cell>
        </row>
        <row r="402">
          <cell r="A402" t="str">
            <v>Other</v>
          </cell>
        </row>
        <row r="403">
          <cell r="A403" t="str">
            <v>Other</v>
          </cell>
        </row>
        <row r="404">
          <cell r="A404" t="str">
            <v>Other</v>
          </cell>
        </row>
        <row r="405">
          <cell r="A405" t="str">
            <v>Other</v>
          </cell>
        </row>
        <row r="406">
          <cell r="A406" t="str">
            <v>Other</v>
          </cell>
        </row>
        <row r="407">
          <cell r="A407" t="str">
            <v>Other</v>
          </cell>
        </row>
        <row r="408">
          <cell r="A408" t="str">
            <v>Other</v>
          </cell>
        </row>
        <row r="409">
          <cell r="A409" t="str">
            <v>Other</v>
          </cell>
        </row>
        <row r="410">
          <cell r="A410" t="str">
            <v>Other</v>
          </cell>
        </row>
        <row r="411">
          <cell r="A411" t="str">
            <v>Other</v>
          </cell>
        </row>
        <row r="412">
          <cell r="A412" t="str">
            <v>Other</v>
          </cell>
        </row>
        <row r="413">
          <cell r="A413" t="str">
            <v>Other</v>
          </cell>
        </row>
        <row r="414">
          <cell r="A414" t="str">
            <v>Other</v>
          </cell>
        </row>
        <row r="415">
          <cell r="A415" t="str">
            <v>Other</v>
          </cell>
        </row>
        <row r="416">
          <cell r="A416" t="str">
            <v>Other</v>
          </cell>
        </row>
        <row r="417">
          <cell r="A417" t="str">
            <v>Other</v>
          </cell>
        </row>
        <row r="418">
          <cell r="A418" t="str">
            <v>Other</v>
          </cell>
        </row>
        <row r="419">
          <cell r="A419" t="str">
            <v>Other</v>
          </cell>
        </row>
        <row r="420">
          <cell r="A420" t="str">
            <v>Other</v>
          </cell>
        </row>
        <row r="421">
          <cell r="A421" t="str">
            <v>Other</v>
          </cell>
        </row>
        <row r="422">
          <cell r="A422" t="str">
            <v>Other</v>
          </cell>
        </row>
        <row r="423">
          <cell r="A423" t="str">
            <v>Other</v>
          </cell>
        </row>
        <row r="424">
          <cell r="A424" t="str">
            <v>Other</v>
          </cell>
        </row>
        <row r="425">
          <cell r="A425" t="str">
            <v>Other</v>
          </cell>
        </row>
        <row r="426">
          <cell r="A426" t="str">
            <v>Other</v>
          </cell>
        </row>
        <row r="427">
          <cell r="A427" t="str">
            <v>Other</v>
          </cell>
        </row>
        <row r="428">
          <cell r="A428" t="str">
            <v>Other</v>
          </cell>
        </row>
        <row r="429">
          <cell r="A429" t="str">
            <v>Other</v>
          </cell>
        </row>
        <row r="430">
          <cell r="A430" t="str">
            <v>Other</v>
          </cell>
        </row>
        <row r="431">
          <cell r="A431" t="str">
            <v>Other</v>
          </cell>
        </row>
        <row r="432">
          <cell r="A432" t="str">
            <v>Other</v>
          </cell>
        </row>
        <row r="433">
          <cell r="A433" t="str">
            <v>Other</v>
          </cell>
        </row>
        <row r="434">
          <cell r="A434" t="str">
            <v>Other</v>
          </cell>
        </row>
        <row r="435">
          <cell r="A435" t="str">
            <v>Other</v>
          </cell>
        </row>
        <row r="436">
          <cell r="A436" t="str">
            <v>Other</v>
          </cell>
        </row>
        <row r="437">
          <cell r="A437" t="str">
            <v>Other</v>
          </cell>
        </row>
        <row r="438">
          <cell r="A438" t="str">
            <v>Other</v>
          </cell>
        </row>
        <row r="439">
          <cell r="A439" t="str">
            <v>Other</v>
          </cell>
        </row>
        <row r="440">
          <cell r="A440" t="str">
            <v>Other</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30"/>
  <sheetViews>
    <sheetView tabSelected="1" workbookViewId="0">
      <selection activeCell="G26" sqref="G26"/>
    </sheetView>
  </sheetViews>
  <sheetFormatPr defaultRowHeight="15" x14ac:dyDescent="0.25"/>
  <sheetData>
    <row r="3" spans="3:7" x14ac:dyDescent="0.25">
      <c r="C3" s="234" t="s">
        <v>185</v>
      </c>
    </row>
    <row r="4" spans="3:7" x14ac:dyDescent="0.25">
      <c r="C4" s="265" t="s">
        <v>213</v>
      </c>
      <c r="D4" s="265"/>
      <c r="E4" s="265"/>
      <c r="F4" s="265"/>
      <c r="G4" s="265"/>
    </row>
    <row r="6" spans="3:7" x14ac:dyDescent="0.25">
      <c r="C6" t="s">
        <v>157</v>
      </c>
    </row>
    <row r="7" spans="3:7" x14ac:dyDescent="0.25">
      <c r="C7" t="s">
        <v>153</v>
      </c>
    </row>
    <row r="9" spans="3:7" x14ac:dyDescent="0.25">
      <c r="C9" t="s">
        <v>154</v>
      </c>
    </row>
    <row r="11" spans="3:7" x14ac:dyDescent="0.25">
      <c r="C11" t="s">
        <v>155</v>
      </c>
    </row>
    <row r="13" spans="3:7" x14ac:dyDescent="0.25">
      <c r="C13" t="s">
        <v>174</v>
      </c>
    </row>
    <row r="15" spans="3:7" x14ac:dyDescent="0.25">
      <c r="C15" t="s">
        <v>156</v>
      </c>
    </row>
    <row r="17" spans="3:3" x14ac:dyDescent="0.25">
      <c r="C17" s="234" t="s">
        <v>210</v>
      </c>
    </row>
    <row r="18" spans="3:3" x14ac:dyDescent="0.25">
      <c r="C18" t="s">
        <v>176</v>
      </c>
    </row>
    <row r="19" spans="3:3" x14ac:dyDescent="0.25">
      <c r="C19" t="s">
        <v>186</v>
      </c>
    </row>
    <row r="20" spans="3:3" x14ac:dyDescent="0.25">
      <c r="C20" t="s">
        <v>187</v>
      </c>
    </row>
    <row r="22" spans="3:3" x14ac:dyDescent="0.25">
      <c r="C22" s="234" t="s">
        <v>158</v>
      </c>
    </row>
    <row r="23" spans="3:3" x14ac:dyDescent="0.25">
      <c r="C23" t="s">
        <v>159</v>
      </c>
    </row>
    <row r="24" spans="3:3" x14ac:dyDescent="0.25">
      <c r="C24" t="s">
        <v>160</v>
      </c>
    </row>
    <row r="25" spans="3:3" x14ac:dyDescent="0.25">
      <c r="C25" t="s">
        <v>161</v>
      </c>
    </row>
    <row r="27" spans="3:3" x14ac:dyDescent="0.25">
      <c r="C27" s="263" t="s">
        <v>211</v>
      </c>
    </row>
    <row r="28" spans="3:3" x14ac:dyDescent="0.25">
      <c r="C28" t="s">
        <v>212</v>
      </c>
    </row>
    <row r="29" spans="3:3" x14ac:dyDescent="0.25">
      <c r="C29" t="s">
        <v>222</v>
      </c>
    </row>
    <row r="30" spans="3:3" x14ac:dyDescent="0.25">
      <c r="C30" s="264" t="s">
        <v>209</v>
      </c>
    </row>
  </sheetData>
  <sheetProtection password="8A5C"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2:T86"/>
  <sheetViews>
    <sheetView zoomScale="80" zoomScaleNormal="80" workbookViewId="0">
      <selection activeCell="C12" sqref="C12"/>
    </sheetView>
  </sheetViews>
  <sheetFormatPr defaultColWidth="9.140625" defaultRowHeight="15" x14ac:dyDescent="0.25"/>
  <cols>
    <col min="1" max="1" width="9.140625" style="112"/>
    <col min="2" max="2" width="27.140625" style="112" customWidth="1"/>
    <col min="3" max="3" width="56.140625" style="112" customWidth="1"/>
    <col min="4" max="4" width="25.7109375" style="112" customWidth="1"/>
    <col min="5" max="5" width="23.5703125" style="112" customWidth="1"/>
    <col min="6" max="20" width="12" style="112" customWidth="1"/>
    <col min="21" max="16384" width="9.140625" style="112"/>
  </cols>
  <sheetData>
    <row r="2" spans="1:20" x14ac:dyDescent="0.25">
      <c r="B2" s="114" t="s">
        <v>123</v>
      </c>
      <c r="C2" s="262" t="s">
        <v>124</v>
      </c>
    </row>
    <row r="3" spans="1:20" x14ac:dyDescent="0.25">
      <c r="B3" s="114" t="s">
        <v>125</v>
      </c>
      <c r="C3" s="262">
        <v>999974359</v>
      </c>
    </row>
    <row r="4" spans="1:20" x14ac:dyDescent="0.25">
      <c r="B4" s="114" t="s">
        <v>127</v>
      </c>
      <c r="C4" s="262" t="s">
        <v>144</v>
      </c>
    </row>
    <row r="5" spans="1:20" x14ac:dyDescent="0.25">
      <c r="B5" s="114" t="s">
        <v>149</v>
      </c>
      <c r="C5" s="208">
        <v>1</v>
      </c>
    </row>
    <row r="6" spans="1:20" ht="15.75" thickBot="1" x14ac:dyDescent="0.3">
      <c r="B6" s="279" t="s">
        <v>232</v>
      </c>
      <c r="C6" s="262">
        <v>0</v>
      </c>
    </row>
    <row r="7" spans="1:20" ht="15.75" thickBot="1" x14ac:dyDescent="0.3">
      <c r="B7"/>
      <c r="F7" s="195"/>
      <c r="G7" s="215"/>
      <c r="H7" s="215"/>
      <c r="I7" s="215"/>
      <c r="J7" s="215"/>
      <c r="K7" s="215"/>
      <c r="L7" s="216" t="s">
        <v>175</v>
      </c>
      <c r="M7" s="215"/>
      <c r="N7" s="215"/>
      <c r="O7" s="215"/>
      <c r="P7" s="215"/>
      <c r="Q7" s="215"/>
      <c r="R7" s="215"/>
      <c r="S7" s="215"/>
      <c r="T7" s="217"/>
    </row>
    <row r="8" spans="1:20" ht="33" customHeight="1" thickBot="1" x14ac:dyDescent="0.3">
      <c r="B8" s="268" t="s">
        <v>200</v>
      </c>
      <c r="C8" s="268" t="s">
        <v>177</v>
      </c>
      <c r="D8" s="268" t="s">
        <v>178</v>
      </c>
      <c r="E8" s="120" t="s">
        <v>56</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1:20" x14ac:dyDescent="0.25">
      <c r="A9" s="112">
        <v>1</v>
      </c>
      <c r="B9" s="113"/>
      <c r="C9" s="113"/>
      <c r="D9" s="113"/>
      <c r="E9" s="110">
        <f t="array" ref="E9">IF(ISERROR(INDEX(Parameters!$B$2:$D$118,MATCH(C9&amp;D9,Parameters!$B$2:$B$118&amp;Parameters!$C$2:$C$118,0),3)),0,(INDEX(Parameters!$B$2:$D$118,MATCH(C9&amp;D9,Parameters!$B$2:$B$118&amp;Parameters!$C$2:$C$118,0),3)))</f>
        <v>0</v>
      </c>
      <c r="F9" s="113">
        <v>0</v>
      </c>
      <c r="G9" s="113">
        <v>0</v>
      </c>
      <c r="H9" s="113">
        <v>0</v>
      </c>
      <c r="I9" s="113">
        <v>0</v>
      </c>
      <c r="J9" s="113">
        <v>0</v>
      </c>
      <c r="K9" s="113">
        <v>0</v>
      </c>
      <c r="L9" s="113">
        <v>0</v>
      </c>
      <c r="M9" s="113">
        <v>0</v>
      </c>
      <c r="N9" s="113">
        <v>0</v>
      </c>
      <c r="O9" s="113">
        <v>0</v>
      </c>
      <c r="P9" s="113">
        <v>0</v>
      </c>
      <c r="Q9" s="113">
        <v>0</v>
      </c>
      <c r="R9" s="113">
        <v>0</v>
      </c>
      <c r="S9" s="113">
        <v>0</v>
      </c>
      <c r="T9" s="112">
        <f>SUM(F9:S9)</f>
        <v>0</v>
      </c>
    </row>
    <row r="10" spans="1:20" x14ac:dyDescent="0.25">
      <c r="A10" s="112">
        <v>2</v>
      </c>
      <c r="B10" s="113"/>
      <c r="C10" s="113"/>
      <c r="D10" s="113"/>
      <c r="E10" s="110">
        <f t="array" ref="E10">IF(ISERROR(INDEX(Parameters!$B$2:$D$118,MATCH(C10&amp;D10,Parameters!$B$2:$B$118&amp;Parameters!$C$2:$C$118,0),3)),0,(INDEX(Parameters!$B$2:$D$118,MATCH(C10&amp;D10,Parameters!$B$2:$B$118&amp;Parameters!$C$2:$C$118,0),3)))</f>
        <v>0</v>
      </c>
      <c r="F10" s="113">
        <v>0</v>
      </c>
      <c r="G10" s="113">
        <v>0</v>
      </c>
      <c r="H10" s="113">
        <v>0</v>
      </c>
      <c r="I10" s="113">
        <v>0</v>
      </c>
      <c r="J10" s="113">
        <v>0</v>
      </c>
      <c r="K10" s="113">
        <v>0</v>
      </c>
      <c r="L10" s="113">
        <v>0</v>
      </c>
      <c r="M10" s="113">
        <v>0</v>
      </c>
      <c r="N10" s="113">
        <v>0</v>
      </c>
      <c r="O10" s="113">
        <v>0</v>
      </c>
      <c r="P10" s="113">
        <v>0</v>
      </c>
      <c r="Q10" s="113">
        <v>0</v>
      </c>
      <c r="R10" s="113">
        <v>0</v>
      </c>
      <c r="S10" s="113">
        <v>0</v>
      </c>
      <c r="T10" s="112">
        <f t="shared" ref="T10:T18" si="0">SUM(F10:S10)</f>
        <v>0</v>
      </c>
    </row>
    <row r="11" spans="1:20" x14ac:dyDescent="0.25">
      <c r="A11" s="112">
        <v>3</v>
      </c>
      <c r="B11" s="113"/>
      <c r="C11" s="113"/>
      <c r="D11" s="113"/>
      <c r="E11" s="110">
        <f t="array" ref="E11">IF(ISERROR(INDEX(Parameters!$B$2:$D$118,MATCH(C11&amp;D11,Parameters!$B$2:$B$118&amp;Parameters!$C$2:$C$118,0),3)),0,(INDEX(Parameters!$B$2:$D$118,MATCH(C11&amp;D11,Parameters!$B$2:$B$118&amp;Parameters!$C$2:$C$118,0),3)))</f>
        <v>0</v>
      </c>
      <c r="F11" s="113">
        <v>0</v>
      </c>
      <c r="G11" s="113">
        <v>0</v>
      </c>
      <c r="H11" s="113">
        <v>0</v>
      </c>
      <c r="I11" s="113">
        <v>0</v>
      </c>
      <c r="J11" s="113">
        <v>0</v>
      </c>
      <c r="K11" s="113">
        <v>0</v>
      </c>
      <c r="L11" s="113">
        <v>0</v>
      </c>
      <c r="M11" s="113">
        <v>0</v>
      </c>
      <c r="N11" s="113">
        <v>0</v>
      </c>
      <c r="O11" s="113">
        <v>0</v>
      </c>
      <c r="P11" s="113">
        <v>0</v>
      </c>
      <c r="Q11" s="113">
        <v>0</v>
      </c>
      <c r="R11" s="113">
        <v>0</v>
      </c>
      <c r="S11" s="113">
        <v>0</v>
      </c>
      <c r="T11" s="112">
        <f t="shared" si="0"/>
        <v>0</v>
      </c>
    </row>
    <row r="12" spans="1:20" x14ac:dyDescent="0.25">
      <c r="A12" s="112">
        <v>4</v>
      </c>
      <c r="B12" s="113"/>
      <c r="C12" s="113"/>
      <c r="D12" s="113"/>
      <c r="E12" s="110">
        <f t="array" ref="E12">IF(ISERROR(INDEX(Parameters!$B$2:$D$118,MATCH(C12&amp;D12,Parameters!$B$2:$B$118&amp;Parameters!$C$2:$C$118,0),3)),0,(INDEX(Parameters!$B$2:$D$118,MATCH(C12&amp;D12,Parameters!$B$2:$B$118&amp;Parameters!$C$2:$C$118,0),3)))</f>
        <v>0</v>
      </c>
      <c r="F12" s="113">
        <v>0</v>
      </c>
      <c r="G12" s="113">
        <v>0</v>
      </c>
      <c r="H12" s="113">
        <v>0</v>
      </c>
      <c r="I12" s="113">
        <v>0</v>
      </c>
      <c r="J12" s="113">
        <v>0</v>
      </c>
      <c r="K12" s="113">
        <v>0</v>
      </c>
      <c r="L12" s="113">
        <v>0</v>
      </c>
      <c r="M12" s="113">
        <v>0</v>
      </c>
      <c r="N12" s="113">
        <v>0</v>
      </c>
      <c r="O12" s="113">
        <v>0</v>
      </c>
      <c r="P12" s="113">
        <v>0</v>
      </c>
      <c r="Q12" s="113">
        <v>0</v>
      </c>
      <c r="R12" s="113">
        <v>0</v>
      </c>
      <c r="S12" s="113">
        <v>0</v>
      </c>
      <c r="T12" s="112">
        <f t="shared" si="0"/>
        <v>0</v>
      </c>
    </row>
    <row r="13" spans="1:20" x14ac:dyDescent="0.25">
      <c r="A13" s="112">
        <v>5</v>
      </c>
      <c r="B13" s="113"/>
      <c r="C13" s="113"/>
      <c r="D13" s="113"/>
      <c r="E13" s="110">
        <f t="array" ref="E13">IF(ISERROR(INDEX(Parameters!$B$2:$D$118,MATCH(C13&amp;D13,Parameters!$B$2:$B$118&amp;Parameters!$C$2:$C$118,0),3)),0,(INDEX(Parameters!$B$2:$D$118,MATCH(C13&amp;D13,Parameters!$B$2:$B$118&amp;Parameters!$C$2:$C$118,0),3)))</f>
        <v>0</v>
      </c>
      <c r="F13" s="113">
        <v>0</v>
      </c>
      <c r="G13" s="113">
        <v>0</v>
      </c>
      <c r="H13" s="113">
        <v>0</v>
      </c>
      <c r="I13" s="113">
        <v>0</v>
      </c>
      <c r="J13" s="113">
        <v>0</v>
      </c>
      <c r="K13" s="113">
        <v>0</v>
      </c>
      <c r="L13" s="113">
        <v>0</v>
      </c>
      <c r="M13" s="113">
        <v>0</v>
      </c>
      <c r="N13" s="113">
        <v>0</v>
      </c>
      <c r="O13" s="113">
        <v>0</v>
      </c>
      <c r="P13" s="113">
        <v>0</v>
      </c>
      <c r="Q13" s="113">
        <v>0</v>
      </c>
      <c r="R13" s="113">
        <v>0</v>
      </c>
      <c r="S13" s="113">
        <v>0</v>
      </c>
      <c r="T13" s="112">
        <f t="shared" si="0"/>
        <v>0</v>
      </c>
    </row>
    <row r="14" spans="1:20" x14ac:dyDescent="0.25">
      <c r="A14" s="112">
        <v>6</v>
      </c>
      <c r="B14" s="113"/>
      <c r="C14" s="113"/>
      <c r="D14" s="113"/>
      <c r="E14" s="110">
        <f t="array" ref="E14">IF(ISERROR(INDEX(Parameters!$B$2:$D$118,MATCH(C14&amp;D14,Parameters!$B$2:$B$118&amp;Parameters!$C$2:$C$118,0),3)),0,(INDEX(Parameters!$B$2:$D$118,MATCH(C14&amp;D14,Parameters!$B$2:$B$118&amp;Parameters!$C$2:$C$118,0),3)))</f>
        <v>0</v>
      </c>
      <c r="F14" s="113">
        <v>0</v>
      </c>
      <c r="G14" s="113">
        <v>0</v>
      </c>
      <c r="H14" s="113">
        <v>0</v>
      </c>
      <c r="I14" s="113">
        <v>0</v>
      </c>
      <c r="J14" s="113">
        <v>0</v>
      </c>
      <c r="K14" s="113">
        <v>0</v>
      </c>
      <c r="L14" s="113">
        <v>0</v>
      </c>
      <c r="M14" s="113">
        <v>0</v>
      </c>
      <c r="N14" s="113">
        <v>0</v>
      </c>
      <c r="O14" s="113">
        <v>0</v>
      </c>
      <c r="P14" s="113">
        <v>0</v>
      </c>
      <c r="Q14" s="113">
        <v>0</v>
      </c>
      <c r="R14" s="113">
        <v>0</v>
      </c>
      <c r="S14" s="113">
        <v>0</v>
      </c>
      <c r="T14" s="112">
        <f t="shared" si="0"/>
        <v>0</v>
      </c>
    </row>
    <row r="15" spans="1:20" x14ac:dyDescent="0.25">
      <c r="A15" s="112">
        <v>7</v>
      </c>
      <c r="B15" s="113"/>
      <c r="C15" s="113"/>
      <c r="D15" s="113"/>
      <c r="E15" s="110">
        <f t="array" ref="E15">IF(ISERROR(INDEX(Parameters!$B$2:$D$118,MATCH(C15&amp;D15,Parameters!$B$2:$B$118&amp;Parameters!$C$2:$C$118,0),3)),0,(INDEX(Parameters!$B$2:$D$118,MATCH(C15&amp;D15,Parameters!$B$2:$B$118&amp;Parameters!$C$2:$C$118,0),3)))</f>
        <v>0</v>
      </c>
      <c r="F15" s="113">
        <v>0</v>
      </c>
      <c r="G15" s="113">
        <v>0</v>
      </c>
      <c r="H15" s="113">
        <v>0</v>
      </c>
      <c r="I15" s="113">
        <v>0</v>
      </c>
      <c r="J15" s="113">
        <v>0</v>
      </c>
      <c r="K15" s="113">
        <v>0</v>
      </c>
      <c r="L15" s="113">
        <v>0</v>
      </c>
      <c r="M15" s="113">
        <v>0</v>
      </c>
      <c r="N15" s="113">
        <v>0</v>
      </c>
      <c r="O15" s="113">
        <v>0</v>
      </c>
      <c r="P15" s="113">
        <v>0</v>
      </c>
      <c r="Q15" s="113">
        <v>0</v>
      </c>
      <c r="R15" s="113">
        <v>0</v>
      </c>
      <c r="S15" s="113">
        <v>0</v>
      </c>
      <c r="T15" s="112">
        <f t="shared" si="0"/>
        <v>0</v>
      </c>
    </row>
    <row r="16" spans="1:20" x14ac:dyDescent="0.25">
      <c r="A16" s="112">
        <v>8</v>
      </c>
      <c r="B16" s="113"/>
      <c r="C16" s="113"/>
      <c r="D16" s="113"/>
      <c r="E16" s="110">
        <f t="array" ref="E16">IF(ISERROR(INDEX(Parameters!$B$2:$D$118,MATCH(C16&amp;D16,Parameters!$B$2:$B$118&amp;Parameters!$C$2:$C$118,0),3)),0,(INDEX(Parameters!$B$2:$D$118,MATCH(C16&amp;D16,Parameters!$B$2:$B$118&amp;Parameters!$C$2:$C$118,0),3)))</f>
        <v>0</v>
      </c>
      <c r="F16" s="113">
        <v>0</v>
      </c>
      <c r="G16" s="113">
        <v>0</v>
      </c>
      <c r="H16" s="113">
        <v>0</v>
      </c>
      <c r="I16" s="113">
        <v>0</v>
      </c>
      <c r="J16" s="113">
        <v>0</v>
      </c>
      <c r="K16" s="113">
        <v>0</v>
      </c>
      <c r="L16" s="113">
        <v>0</v>
      </c>
      <c r="M16" s="113">
        <v>0</v>
      </c>
      <c r="N16" s="113">
        <v>0</v>
      </c>
      <c r="O16" s="113">
        <v>0</v>
      </c>
      <c r="P16" s="113">
        <v>0</v>
      </c>
      <c r="Q16" s="113">
        <v>0</v>
      </c>
      <c r="R16" s="113">
        <v>0</v>
      </c>
      <c r="S16" s="113">
        <v>0</v>
      </c>
      <c r="T16" s="112">
        <f t="shared" si="0"/>
        <v>0</v>
      </c>
    </row>
    <row r="17" spans="1:20" x14ac:dyDescent="0.25">
      <c r="A17" s="112">
        <v>9</v>
      </c>
      <c r="B17" s="113"/>
      <c r="C17" s="113"/>
      <c r="D17" s="113"/>
      <c r="E17" s="110">
        <f t="array" ref="E17">IF(ISERROR(INDEX(Parameters!$B$2:$D$118,MATCH(C17&amp;D17,Parameters!$B$2:$B$118&amp;Parameters!$C$2:$C$118,0),3)),0,(INDEX(Parameters!$B$2:$D$118,MATCH(C17&amp;D17,Parameters!$B$2:$B$118&amp;Parameters!$C$2:$C$118,0),3)))</f>
        <v>0</v>
      </c>
      <c r="F17" s="113">
        <v>0</v>
      </c>
      <c r="G17" s="113">
        <v>0</v>
      </c>
      <c r="H17" s="113">
        <v>0</v>
      </c>
      <c r="I17" s="113">
        <v>0</v>
      </c>
      <c r="J17" s="113">
        <v>0</v>
      </c>
      <c r="K17" s="113">
        <v>0</v>
      </c>
      <c r="L17" s="113">
        <v>0</v>
      </c>
      <c r="M17" s="113">
        <v>0</v>
      </c>
      <c r="N17" s="113">
        <v>0</v>
      </c>
      <c r="O17" s="113">
        <v>0</v>
      </c>
      <c r="P17" s="113">
        <v>0</v>
      </c>
      <c r="Q17" s="113">
        <v>0</v>
      </c>
      <c r="R17" s="113">
        <v>0</v>
      </c>
      <c r="S17" s="113">
        <v>0</v>
      </c>
      <c r="T17" s="112">
        <f t="shared" si="0"/>
        <v>0</v>
      </c>
    </row>
    <row r="18" spans="1:20" x14ac:dyDescent="0.25">
      <c r="A18" s="112">
        <v>10</v>
      </c>
      <c r="B18" s="113"/>
      <c r="C18" s="113"/>
      <c r="D18" s="113"/>
      <c r="E18" s="110">
        <f t="array" ref="E18">IF(ISERROR(INDEX(Parameters!$B$2:$D$118,MATCH(C18&amp;D18,Parameters!$B$2:$B$118&amp;Parameters!$C$2:$C$118,0),3)),0,(INDEX(Parameters!$B$2:$D$118,MATCH(C18&amp;D18,Parameters!$B$2:$B$118&amp;Parameters!$C$2:$C$118,0),3)))</f>
        <v>0</v>
      </c>
      <c r="F18" s="113">
        <v>0</v>
      </c>
      <c r="G18" s="113">
        <v>0</v>
      </c>
      <c r="H18" s="113">
        <v>0</v>
      </c>
      <c r="I18" s="113">
        <v>0</v>
      </c>
      <c r="J18" s="113">
        <v>0</v>
      </c>
      <c r="K18" s="113">
        <v>0</v>
      </c>
      <c r="L18" s="113">
        <v>0</v>
      </c>
      <c r="M18" s="113">
        <v>0</v>
      </c>
      <c r="N18" s="113">
        <v>0</v>
      </c>
      <c r="O18" s="113">
        <v>0</v>
      </c>
      <c r="P18" s="113">
        <v>0</v>
      </c>
      <c r="Q18" s="113">
        <v>0</v>
      </c>
      <c r="R18" s="113">
        <v>0</v>
      </c>
      <c r="S18" s="113">
        <v>0</v>
      </c>
      <c r="T18" s="112">
        <f t="shared" si="0"/>
        <v>0</v>
      </c>
    </row>
    <row r="19" spans="1:20" ht="15.75" thickBot="1" x14ac:dyDescent="0.3">
      <c r="C19" s="115" t="s">
        <v>72</v>
      </c>
      <c r="D19" s="116"/>
      <c r="E19" s="117"/>
      <c r="F19" s="115">
        <f t="shared" ref="F19:T19" si="1">SUM(F9:F18)</f>
        <v>0</v>
      </c>
      <c r="G19" s="115">
        <f t="shared" si="1"/>
        <v>0</v>
      </c>
      <c r="H19" s="115">
        <f t="shared" si="1"/>
        <v>0</v>
      </c>
      <c r="I19" s="115">
        <f t="shared" si="1"/>
        <v>0</v>
      </c>
      <c r="J19" s="115">
        <f t="shared" si="1"/>
        <v>0</v>
      </c>
      <c r="K19" s="115">
        <f t="shared" si="1"/>
        <v>0</v>
      </c>
      <c r="L19" s="115">
        <f t="shared" si="1"/>
        <v>0</v>
      </c>
      <c r="M19" s="115">
        <f t="shared" si="1"/>
        <v>0</v>
      </c>
      <c r="N19" s="115">
        <f t="shared" si="1"/>
        <v>0</v>
      </c>
      <c r="O19" s="115">
        <f t="shared" si="1"/>
        <v>0</v>
      </c>
      <c r="P19" s="115">
        <f t="shared" si="1"/>
        <v>0</v>
      </c>
      <c r="Q19" s="115">
        <f t="shared" si="1"/>
        <v>0</v>
      </c>
      <c r="R19" s="115">
        <f t="shared" si="1"/>
        <v>0</v>
      </c>
      <c r="S19" s="115">
        <f t="shared" si="1"/>
        <v>0</v>
      </c>
      <c r="T19" s="115">
        <f t="shared" si="1"/>
        <v>0</v>
      </c>
    </row>
    <row r="20" spans="1:20" ht="15.75" thickTop="1" x14ac:dyDescent="0.25"/>
    <row r="22" spans="1:20" x14ac:dyDescent="0.25">
      <c r="B22" s="114" t="s">
        <v>204</v>
      </c>
      <c r="C22" s="111" t="s">
        <v>16</v>
      </c>
      <c r="D22" s="111" t="s">
        <v>140</v>
      </c>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1:20" x14ac:dyDescent="0.25">
      <c r="A23" s="112">
        <v>1</v>
      </c>
      <c r="B23" s="252">
        <f>B9</f>
        <v>0</v>
      </c>
      <c r="C23" s="252">
        <f>C9</f>
        <v>0</v>
      </c>
      <c r="D23" s="252">
        <f>D9</f>
        <v>0</v>
      </c>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1:20" x14ac:dyDescent="0.25">
      <c r="A24" s="112">
        <v>2</v>
      </c>
      <c r="B24" s="252">
        <f t="shared" ref="B24:D32" si="3">B10</f>
        <v>0</v>
      </c>
      <c r="C24" s="252">
        <f t="shared" si="3"/>
        <v>0</v>
      </c>
      <c r="D24" s="252">
        <f t="shared" si="3"/>
        <v>0</v>
      </c>
      <c r="E24" s="110">
        <f t="shared" ref="E24:E32" si="4">E10</f>
        <v>0</v>
      </c>
      <c r="F24" s="110">
        <f t="shared" ref="F24:S32" si="5">$E24*F10</f>
        <v>0</v>
      </c>
      <c r="G24" s="110">
        <f t="shared" si="5"/>
        <v>0</v>
      </c>
      <c r="H24" s="110">
        <f t="shared" si="5"/>
        <v>0</v>
      </c>
      <c r="I24" s="110">
        <f t="shared" si="5"/>
        <v>0</v>
      </c>
      <c r="J24" s="110">
        <f t="shared" si="5"/>
        <v>0</v>
      </c>
      <c r="K24" s="110">
        <f t="shared" si="5"/>
        <v>0</v>
      </c>
      <c r="L24" s="110">
        <f t="shared" si="5"/>
        <v>0</v>
      </c>
      <c r="M24" s="110">
        <f t="shared" si="5"/>
        <v>0</v>
      </c>
      <c r="N24" s="110">
        <f t="shared" si="5"/>
        <v>0</v>
      </c>
      <c r="O24" s="110">
        <f t="shared" si="5"/>
        <v>0</v>
      </c>
      <c r="P24" s="110">
        <f t="shared" si="5"/>
        <v>0</v>
      </c>
      <c r="Q24" s="110">
        <f t="shared" si="5"/>
        <v>0</v>
      </c>
      <c r="R24" s="110">
        <f t="shared" si="5"/>
        <v>0</v>
      </c>
      <c r="S24" s="110">
        <f t="shared" si="5"/>
        <v>0</v>
      </c>
      <c r="T24" s="110">
        <f t="shared" ref="T24:T32" si="6">SUM(F24:S24)</f>
        <v>0</v>
      </c>
    </row>
    <row r="25" spans="1:20" x14ac:dyDescent="0.25">
      <c r="A25" s="112">
        <v>3</v>
      </c>
      <c r="B25" s="252">
        <f t="shared" si="3"/>
        <v>0</v>
      </c>
      <c r="C25" s="252">
        <f t="shared" si="3"/>
        <v>0</v>
      </c>
      <c r="D25" s="252">
        <f t="shared" si="3"/>
        <v>0</v>
      </c>
      <c r="E25" s="110">
        <f t="shared" si="4"/>
        <v>0</v>
      </c>
      <c r="F25" s="110">
        <f t="shared" si="5"/>
        <v>0</v>
      </c>
      <c r="G25" s="110">
        <f t="shared" si="5"/>
        <v>0</v>
      </c>
      <c r="H25" s="110">
        <f t="shared" si="5"/>
        <v>0</v>
      </c>
      <c r="I25" s="110">
        <f t="shared" si="5"/>
        <v>0</v>
      </c>
      <c r="J25" s="110">
        <f t="shared" si="5"/>
        <v>0</v>
      </c>
      <c r="K25" s="110">
        <f t="shared" si="5"/>
        <v>0</v>
      </c>
      <c r="L25" s="110">
        <f t="shared" si="5"/>
        <v>0</v>
      </c>
      <c r="M25" s="110">
        <f t="shared" si="5"/>
        <v>0</v>
      </c>
      <c r="N25" s="110">
        <f t="shared" si="5"/>
        <v>0</v>
      </c>
      <c r="O25" s="110">
        <f t="shared" si="5"/>
        <v>0</v>
      </c>
      <c r="P25" s="110">
        <f t="shared" si="5"/>
        <v>0</v>
      </c>
      <c r="Q25" s="110">
        <f t="shared" si="5"/>
        <v>0</v>
      </c>
      <c r="R25" s="110">
        <f t="shared" si="5"/>
        <v>0</v>
      </c>
      <c r="S25" s="110">
        <f t="shared" si="5"/>
        <v>0</v>
      </c>
      <c r="T25" s="110">
        <f t="shared" si="6"/>
        <v>0</v>
      </c>
    </row>
    <row r="26" spans="1:20" x14ac:dyDescent="0.25">
      <c r="A26" s="112">
        <v>4</v>
      </c>
      <c r="B26" s="252">
        <f t="shared" si="3"/>
        <v>0</v>
      </c>
      <c r="C26" s="252">
        <f t="shared" si="3"/>
        <v>0</v>
      </c>
      <c r="D26" s="252">
        <f t="shared" si="3"/>
        <v>0</v>
      </c>
      <c r="E26" s="110">
        <f t="shared" si="4"/>
        <v>0</v>
      </c>
      <c r="F26" s="110">
        <f t="shared" si="5"/>
        <v>0</v>
      </c>
      <c r="G26" s="110">
        <f t="shared" si="5"/>
        <v>0</v>
      </c>
      <c r="H26" s="110">
        <f t="shared" si="5"/>
        <v>0</v>
      </c>
      <c r="I26" s="110">
        <f t="shared" si="5"/>
        <v>0</v>
      </c>
      <c r="J26" s="110">
        <f t="shared" si="5"/>
        <v>0</v>
      </c>
      <c r="K26" s="110">
        <f t="shared" si="5"/>
        <v>0</v>
      </c>
      <c r="L26" s="110">
        <f t="shared" si="5"/>
        <v>0</v>
      </c>
      <c r="M26" s="110">
        <f t="shared" si="5"/>
        <v>0</v>
      </c>
      <c r="N26" s="110">
        <f t="shared" si="5"/>
        <v>0</v>
      </c>
      <c r="O26" s="110">
        <f t="shared" si="5"/>
        <v>0</v>
      </c>
      <c r="P26" s="110">
        <f t="shared" si="5"/>
        <v>0</v>
      </c>
      <c r="Q26" s="110">
        <f t="shared" si="5"/>
        <v>0</v>
      </c>
      <c r="R26" s="110">
        <f t="shared" si="5"/>
        <v>0</v>
      </c>
      <c r="S26" s="110">
        <f t="shared" si="5"/>
        <v>0</v>
      </c>
      <c r="T26" s="110">
        <f t="shared" si="6"/>
        <v>0</v>
      </c>
    </row>
    <row r="27" spans="1:20" x14ac:dyDescent="0.25">
      <c r="A27" s="112">
        <v>5</v>
      </c>
      <c r="B27" s="252">
        <f t="shared" si="3"/>
        <v>0</v>
      </c>
      <c r="C27" s="252">
        <f t="shared" si="3"/>
        <v>0</v>
      </c>
      <c r="D27" s="252">
        <f t="shared" si="3"/>
        <v>0</v>
      </c>
      <c r="E27" s="110">
        <f t="shared" si="4"/>
        <v>0</v>
      </c>
      <c r="F27" s="110">
        <f t="shared" si="5"/>
        <v>0</v>
      </c>
      <c r="G27" s="110">
        <f t="shared" si="5"/>
        <v>0</v>
      </c>
      <c r="H27" s="110">
        <f t="shared" si="5"/>
        <v>0</v>
      </c>
      <c r="I27" s="110">
        <f t="shared" si="5"/>
        <v>0</v>
      </c>
      <c r="J27" s="110">
        <f t="shared" si="5"/>
        <v>0</v>
      </c>
      <c r="K27" s="110">
        <f t="shared" si="5"/>
        <v>0</v>
      </c>
      <c r="L27" s="110">
        <f t="shared" si="5"/>
        <v>0</v>
      </c>
      <c r="M27" s="110">
        <f t="shared" si="5"/>
        <v>0</v>
      </c>
      <c r="N27" s="110">
        <f t="shared" si="5"/>
        <v>0</v>
      </c>
      <c r="O27" s="110">
        <f t="shared" si="5"/>
        <v>0</v>
      </c>
      <c r="P27" s="110">
        <f t="shared" si="5"/>
        <v>0</v>
      </c>
      <c r="Q27" s="110">
        <f t="shared" si="5"/>
        <v>0</v>
      </c>
      <c r="R27" s="110">
        <f t="shared" si="5"/>
        <v>0</v>
      </c>
      <c r="S27" s="110">
        <f t="shared" si="5"/>
        <v>0</v>
      </c>
      <c r="T27" s="110">
        <f t="shared" si="6"/>
        <v>0</v>
      </c>
    </row>
    <row r="28" spans="1:20" x14ac:dyDescent="0.25">
      <c r="A28" s="112">
        <v>6</v>
      </c>
      <c r="B28" s="252">
        <f t="shared" si="3"/>
        <v>0</v>
      </c>
      <c r="C28" s="252">
        <f t="shared" si="3"/>
        <v>0</v>
      </c>
      <c r="D28" s="252">
        <f t="shared" si="3"/>
        <v>0</v>
      </c>
      <c r="E28" s="110">
        <f t="shared" si="4"/>
        <v>0</v>
      </c>
      <c r="F28" s="110">
        <f t="shared" si="5"/>
        <v>0</v>
      </c>
      <c r="G28" s="110">
        <f t="shared" si="5"/>
        <v>0</v>
      </c>
      <c r="H28" s="110">
        <f t="shared" si="5"/>
        <v>0</v>
      </c>
      <c r="I28" s="110">
        <f t="shared" si="5"/>
        <v>0</v>
      </c>
      <c r="J28" s="110">
        <f t="shared" si="5"/>
        <v>0</v>
      </c>
      <c r="K28" s="110">
        <f t="shared" si="5"/>
        <v>0</v>
      </c>
      <c r="L28" s="110">
        <f t="shared" si="5"/>
        <v>0</v>
      </c>
      <c r="M28" s="110">
        <f t="shared" si="5"/>
        <v>0</v>
      </c>
      <c r="N28" s="110">
        <f t="shared" si="5"/>
        <v>0</v>
      </c>
      <c r="O28" s="110">
        <f t="shared" si="5"/>
        <v>0</v>
      </c>
      <c r="P28" s="110">
        <f t="shared" si="5"/>
        <v>0</v>
      </c>
      <c r="Q28" s="110">
        <f t="shared" si="5"/>
        <v>0</v>
      </c>
      <c r="R28" s="110">
        <f t="shared" si="5"/>
        <v>0</v>
      </c>
      <c r="S28" s="110">
        <f t="shared" si="5"/>
        <v>0</v>
      </c>
      <c r="T28" s="110">
        <f t="shared" si="6"/>
        <v>0</v>
      </c>
    </row>
    <row r="29" spans="1:20" x14ac:dyDescent="0.25">
      <c r="A29" s="112">
        <v>7</v>
      </c>
      <c r="B29" s="252">
        <f t="shared" si="3"/>
        <v>0</v>
      </c>
      <c r="C29" s="252">
        <f t="shared" si="3"/>
        <v>0</v>
      </c>
      <c r="D29" s="252">
        <f t="shared" si="3"/>
        <v>0</v>
      </c>
      <c r="E29" s="110">
        <f t="shared" si="4"/>
        <v>0</v>
      </c>
      <c r="F29" s="110">
        <f t="shared" si="5"/>
        <v>0</v>
      </c>
      <c r="G29" s="110">
        <f t="shared" si="5"/>
        <v>0</v>
      </c>
      <c r="H29" s="110">
        <f t="shared" si="5"/>
        <v>0</v>
      </c>
      <c r="I29" s="110">
        <f t="shared" si="5"/>
        <v>0</v>
      </c>
      <c r="J29" s="110">
        <f t="shared" si="5"/>
        <v>0</v>
      </c>
      <c r="K29" s="110">
        <f t="shared" si="5"/>
        <v>0</v>
      </c>
      <c r="L29" s="110">
        <f t="shared" si="5"/>
        <v>0</v>
      </c>
      <c r="M29" s="110">
        <f t="shared" si="5"/>
        <v>0</v>
      </c>
      <c r="N29" s="110">
        <f t="shared" si="5"/>
        <v>0</v>
      </c>
      <c r="O29" s="110">
        <f t="shared" si="5"/>
        <v>0</v>
      </c>
      <c r="P29" s="110">
        <f t="shared" si="5"/>
        <v>0</v>
      </c>
      <c r="Q29" s="110">
        <f t="shared" si="5"/>
        <v>0</v>
      </c>
      <c r="R29" s="110">
        <f t="shared" si="5"/>
        <v>0</v>
      </c>
      <c r="S29" s="110">
        <f t="shared" si="5"/>
        <v>0</v>
      </c>
      <c r="T29" s="110">
        <f t="shared" si="6"/>
        <v>0</v>
      </c>
    </row>
    <row r="30" spans="1:20" x14ac:dyDescent="0.25">
      <c r="A30" s="112">
        <v>8</v>
      </c>
      <c r="B30" s="252">
        <f t="shared" si="3"/>
        <v>0</v>
      </c>
      <c r="C30" s="252">
        <f t="shared" si="3"/>
        <v>0</v>
      </c>
      <c r="D30" s="252">
        <f t="shared" si="3"/>
        <v>0</v>
      </c>
      <c r="E30" s="110">
        <f t="shared" si="4"/>
        <v>0</v>
      </c>
      <c r="F30" s="110">
        <f t="shared" si="5"/>
        <v>0</v>
      </c>
      <c r="G30" s="110">
        <f t="shared" si="5"/>
        <v>0</v>
      </c>
      <c r="H30" s="110">
        <f t="shared" si="5"/>
        <v>0</v>
      </c>
      <c r="I30" s="110">
        <f t="shared" si="5"/>
        <v>0</v>
      </c>
      <c r="J30" s="110">
        <f t="shared" si="5"/>
        <v>0</v>
      </c>
      <c r="K30" s="110">
        <f t="shared" si="5"/>
        <v>0</v>
      </c>
      <c r="L30" s="110">
        <f t="shared" si="5"/>
        <v>0</v>
      </c>
      <c r="M30" s="110">
        <f t="shared" si="5"/>
        <v>0</v>
      </c>
      <c r="N30" s="110">
        <f t="shared" si="5"/>
        <v>0</v>
      </c>
      <c r="O30" s="110">
        <f t="shared" si="5"/>
        <v>0</v>
      </c>
      <c r="P30" s="110">
        <f t="shared" si="5"/>
        <v>0</v>
      </c>
      <c r="Q30" s="110">
        <f t="shared" si="5"/>
        <v>0</v>
      </c>
      <c r="R30" s="110">
        <f t="shared" si="5"/>
        <v>0</v>
      </c>
      <c r="S30" s="110">
        <f t="shared" si="5"/>
        <v>0</v>
      </c>
      <c r="T30" s="110">
        <f t="shared" si="6"/>
        <v>0</v>
      </c>
    </row>
    <row r="31" spans="1:20" x14ac:dyDescent="0.25">
      <c r="A31" s="112">
        <v>9</v>
      </c>
      <c r="B31" s="252">
        <f t="shared" si="3"/>
        <v>0</v>
      </c>
      <c r="C31" s="252">
        <f t="shared" si="3"/>
        <v>0</v>
      </c>
      <c r="D31" s="252">
        <f t="shared" si="3"/>
        <v>0</v>
      </c>
      <c r="E31" s="110">
        <f t="shared" si="4"/>
        <v>0</v>
      </c>
      <c r="F31" s="110">
        <f t="shared" si="5"/>
        <v>0</v>
      </c>
      <c r="G31" s="110">
        <f t="shared" si="5"/>
        <v>0</v>
      </c>
      <c r="H31" s="110">
        <f t="shared" si="5"/>
        <v>0</v>
      </c>
      <c r="I31" s="110">
        <f t="shared" si="5"/>
        <v>0</v>
      </c>
      <c r="J31" s="110">
        <f t="shared" si="5"/>
        <v>0</v>
      </c>
      <c r="K31" s="110">
        <f t="shared" si="5"/>
        <v>0</v>
      </c>
      <c r="L31" s="110">
        <f t="shared" si="5"/>
        <v>0</v>
      </c>
      <c r="M31" s="110">
        <f t="shared" si="5"/>
        <v>0</v>
      </c>
      <c r="N31" s="110">
        <f t="shared" si="5"/>
        <v>0</v>
      </c>
      <c r="O31" s="110">
        <f t="shared" si="5"/>
        <v>0</v>
      </c>
      <c r="P31" s="110">
        <f t="shared" si="5"/>
        <v>0</v>
      </c>
      <c r="Q31" s="110">
        <f t="shared" si="5"/>
        <v>0</v>
      </c>
      <c r="R31" s="110">
        <f t="shared" si="5"/>
        <v>0</v>
      </c>
      <c r="S31" s="110">
        <f t="shared" si="5"/>
        <v>0</v>
      </c>
      <c r="T31" s="110">
        <f t="shared" si="6"/>
        <v>0</v>
      </c>
    </row>
    <row r="32" spans="1:20" x14ac:dyDescent="0.25">
      <c r="A32" s="112">
        <v>10</v>
      </c>
      <c r="B32" s="252">
        <f t="shared" si="3"/>
        <v>0</v>
      </c>
      <c r="C32" s="252">
        <f t="shared" si="3"/>
        <v>0</v>
      </c>
      <c r="D32" s="252">
        <f t="shared" si="3"/>
        <v>0</v>
      </c>
      <c r="E32" s="110">
        <f t="shared" si="4"/>
        <v>0</v>
      </c>
      <c r="F32" s="110">
        <f t="shared" si="5"/>
        <v>0</v>
      </c>
      <c r="G32" s="110">
        <f t="shared" si="5"/>
        <v>0</v>
      </c>
      <c r="H32" s="110">
        <f t="shared" si="5"/>
        <v>0</v>
      </c>
      <c r="I32" s="110">
        <f t="shared" si="5"/>
        <v>0</v>
      </c>
      <c r="J32" s="110">
        <f t="shared" si="5"/>
        <v>0</v>
      </c>
      <c r="K32" s="110">
        <f t="shared" si="5"/>
        <v>0</v>
      </c>
      <c r="L32" s="110">
        <f t="shared" si="5"/>
        <v>0</v>
      </c>
      <c r="M32" s="110">
        <f t="shared" si="5"/>
        <v>0</v>
      </c>
      <c r="N32" s="110">
        <f t="shared" si="5"/>
        <v>0</v>
      </c>
      <c r="O32" s="110">
        <f t="shared" si="5"/>
        <v>0</v>
      </c>
      <c r="P32" s="110">
        <f t="shared" si="5"/>
        <v>0</v>
      </c>
      <c r="Q32" s="110">
        <f t="shared" si="5"/>
        <v>0</v>
      </c>
      <c r="R32" s="110">
        <f t="shared" si="5"/>
        <v>0</v>
      </c>
      <c r="S32" s="110">
        <f t="shared" si="5"/>
        <v>0</v>
      </c>
      <c r="T32" s="110">
        <f t="shared" si="6"/>
        <v>0</v>
      </c>
    </row>
    <row r="33" spans="3:20" ht="15.75" thickBot="1" x14ac:dyDescent="0.3">
      <c r="C33" s="218" t="s">
        <v>71</v>
      </c>
      <c r="D33" s="116"/>
      <c r="E33" s="117"/>
      <c r="F33" s="118">
        <f t="shared" ref="F33:T33" si="7">SUM(F23:F32)</f>
        <v>0</v>
      </c>
      <c r="G33" s="118">
        <f t="shared" si="7"/>
        <v>0</v>
      </c>
      <c r="H33" s="118">
        <f t="shared" si="7"/>
        <v>0</v>
      </c>
      <c r="I33" s="118">
        <f t="shared" si="7"/>
        <v>0</v>
      </c>
      <c r="J33" s="118">
        <f t="shared" si="7"/>
        <v>0</v>
      </c>
      <c r="K33" s="118">
        <f t="shared" si="7"/>
        <v>0</v>
      </c>
      <c r="L33" s="118">
        <f t="shared" si="7"/>
        <v>0</v>
      </c>
      <c r="M33" s="118">
        <f t="shared" si="7"/>
        <v>0</v>
      </c>
      <c r="N33" s="118">
        <f t="shared" si="7"/>
        <v>0</v>
      </c>
      <c r="O33" s="118">
        <f t="shared" si="7"/>
        <v>0</v>
      </c>
      <c r="P33" s="118">
        <f t="shared" si="7"/>
        <v>0</v>
      </c>
      <c r="Q33" s="118">
        <f t="shared" si="7"/>
        <v>0</v>
      </c>
      <c r="R33" s="118">
        <f t="shared" si="7"/>
        <v>0</v>
      </c>
      <c r="S33" s="118">
        <f t="shared" si="7"/>
        <v>0</v>
      </c>
      <c r="T33" s="118">
        <f t="shared" si="7"/>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9.5" thickBot="1" x14ac:dyDescent="0.35">
      <c r="C36" s="192" t="s">
        <v>221</v>
      </c>
      <c r="D36" s="121"/>
      <c r="E36" s="188"/>
    </row>
    <row r="37" spans="3:20" ht="15.75" x14ac:dyDescent="0.25">
      <c r="C37" s="189" t="s">
        <v>181</v>
      </c>
      <c r="D37" s="122"/>
      <c r="E37" s="367">
        <f>'UCD-EquipmentBudget'!$I$45</f>
        <v>0</v>
      </c>
      <c r="F37" s="112" t="s">
        <v>214</v>
      </c>
    </row>
    <row r="38" spans="3:20" ht="15.75" x14ac:dyDescent="0.25">
      <c r="C38" s="189" t="s">
        <v>74</v>
      </c>
      <c r="D38" s="122"/>
      <c r="E38" s="272">
        <v>0</v>
      </c>
    </row>
    <row r="39" spans="3:20" ht="15.75" x14ac:dyDescent="0.25">
      <c r="C39" s="189" t="s">
        <v>75</v>
      </c>
      <c r="D39" s="122"/>
      <c r="E39" s="272">
        <v>0</v>
      </c>
    </row>
    <row r="40" spans="3:20" ht="15.75" x14ac:dyDescent="0.25">
      <c r="C40" s="189" t="s">
        <v>121</v>
      </c>
      <c r="D40" s="122"/>
      <c r="E40" s="272">
        <v>0</v>
      </c>
    </row>
    <row r="41" spans="3:20" ht="15.75" x14ac:dyDescent="0.25">
      <c r="C41" s="189" t="s">
        <v>217</v>
      </c>
      <c r="D41" s="122"/>
      <c r="E41" s="272">
        <v>0</v>
      </c>
    </row>
    <row r="42" spans="3:20" x14ac:dyDescent="0.25">
      <c r="C42" s="189" t="s">
        <v>118</v>
      </c>
      <c r="D42" s="122"/>
      <c r="E42" s="266"/>
    </row>
    <row r="43" spans="3:20" x14ac:dyDescent="0.25">
      <c r="C43" s="189" t="s">
        <v>118</v>
      </c>
      <c r="D43" s="122"/>
      <c r="E43" s="266"/>
    </row>
    <row r="44" spans="3:20" ht="15.75" thickBot="1" x14ac:dyDescent="0.3">
      <c r="C44" s="189" t="s">
        <v>118</v>
      </c>
      <c r="D44" s="122"/>
      <c r="E44" s="266"/>
    </row>
    <row r="45" spans="3:20" ht="15.75" thickBot="1" x14ac:dyDescent="0.3">
      <c r="C45" s="200" t="s">
        <v>119</v>
      </c>
      <c r="D45" s="119"/>
      <c r="E45" s="191">
        <f>SUM(E37:E44)</f>
        <v>0</v>
      </c>
    </row>
    <row r="46" spans="3:20" x14ac:dyDescent="0.25">
      <c r="E46" s="109"/>
    </row>
    <row r="47" spans="3:20" x14ac:dyDescent="0.25">
      <c r="C47" s="112" t="s">
        <v>120</v>
      </c>
      <c r="E47" s="232" t="e">
        <f>E45/T33</f>
        <v>#DIV/0!</v>
      </c>
    </row>
    <row r="48" spans="3:20" x14ac:dyDescent="0.25">
      <c r="C48" s="181" t="e">
        <f>IF(E47&gt;=0.15,"Please complete table below for justification purposes","No Justification of Other Direct Costs Required")</f>
        <v>#DIV/0!</v>
      </c>
      <c r="E48" s="109"/>
    </row>
    <row r="49" spans="3:5" ht="15.75" thickBot="1" x14ac:dyDescent="0.3">
      <c r="E49" s="109"/>
    </row>
    <row r="50" spans="3:5" x14ac:dyDescent="0.25">
      <c r="C50" s="201" t="s">
        <v>145</v>
      </c>
      <c r="D50" s="121"/>
      <c r="E50" s="193">
        <f>T33</f>
        <v>0</v>
      </c>
    </row>
    <row r="51" spans="3:5" x14ac:dyDescent="0.25">
      <c r="C51" s="199" t="s">
        <v>129</v>
      </c>
      <c r="D51" s="122"/>
      <c r="E51" s="190">
        <f>E45</f>
        <v>0</v>
      </c>
    </row>
    <row r="52" spans="3:5" x14ac:dyDescent="0.25">
      <c r="C52" s="198" t="s">
        <v>147</v>
      </c>
      <c r="D52" s="231">
        <v>0.25</v>
      </c>
      <c r="E52" s="190">
        <f>(E50+E51-E55)*$D$52</f>
        <v>0</v>
      </c>
    </row>
    <row r="53" spans="3:5" ht="15.75" x14ac:dyDescent="0.25">
      <c r="C53" s="313" t="s">
        <v>146</v>
      </c>
      <c r="D53" s="122"/>
      <c r="E53" s="272">
        <v>0</v>
      </c>
    </row>
    <row r="54" spans="3:5" x14ac:dyDescent="0.25">
      <c r="C54" s="202" t="s">
        <v>131</v>
      </c>
      <c r="D54" s="122"/>
      <c r="E54" s="190">
        <v>0</v>
      </c>
    </row>
    <row r="55" spans="3:5" ht="15.75" thickBot="1" x14ac:dyDescent="0.3">
      <c r="C55" s="202" t="s">
        <v>132</v>
      </c>
      <c r="D55" s="122"/>
      <c r="E55" s="190">
        <v>0</v>
      </c>
    </row>
    <row r="56" spans="3:5" x14ac:dyDescent="0.25">
      <c r="C56" s="206" t="s">
        <v>143</v>
      </c>
      <c r="D56" s="121"/>
      <c r="E56" s="207">
        <f>SUM(E50:E55)</f>
        <v>0</v>
      </c>
    </row>
    <row r="57" spans="3:5" ht="31.9" customHeight="1" thickBot="1" x14ac:dyDescent="0.3">
      <c r="C57" s="197" t="s">
        <v>148</v>
      </c>
      <c r="D57" s="209">
        <f>$C$5</f>
        <v>1</v>
      </c>
      <c r="E57" s="210">
        <f>E56*$D$57</f>
        <v>0</v>
      </c>
    </row>
    <row r="59" spans="3:5" x14ac:dyDescent="0.25">
      <c r="C59" s="260" t="s">
        <v>208</v>
      </c>
      <c r="D59" s="113"/>
      <c r="E59" s="113"/>
    </row>
    <row r="60" spans="3:5" ht="15.75" thickBot="1" x14ac:dyDescent="0.3">
      <c r="C60" s="114" t="s">
        <v>207</v>
      </c>
    </row>
    <row r="61" spans="3:5" ht="16.5" thickBot="1" x14ac:dyDescent="0.3">
      <c r="C61" s="255" t="str">
        <f>C2</f>
        <v>UCD</v>
      </c>
      <c r="D61" s="254" t="s">
        <v>206</v>
      </c>
      <c r="E61" s="256" t="s">
        <v>205</v>
      </c>
    </row>
    <row r="62" spans="3:5" x14ac:dyDescent="0.25">
      <c r="C62" s="189" t="e">
        <f t="shared" ref="C62:C70" si="8">IF($E$47&gt;=0.15,C37, "-")</f>
        <v>#DIV/0!</v>
      </c>
      <c r="D62" s="257" t="e">
        <f t="shared" ref="D62:D69" si="9">IF($E$47&gt;=0.15,E37, "-")</f>
        <v>#DIV/0!</v>
      </c>
      <c r="E62" s="261"/>
    </row>
    <row r="63" spans="3:5" x14ac:dyDescent="0.25">
      <c r="C63" s="189" t="e">
        <f t="shared" si="8"/>
        <v>#DIV/0!</v>
      </c>
      <c r="D63" s="257" t="e">
        <f t="shared" si="9"/>
        <v>#DIV/0!</v>
      </c>
      <c r="E63" s="261"/>
    </row>
    <row r="64" spans="3:5" x14ac:dyDescent="0.25">
      <c r="C64" s="189" t="e">
        <f t="shared" si="8"/>
        <v>#DIV/0!</v>
      </c>
      <c r="D64" s="257" t="e">
        <f t="shared" si="9"/>
        <v>#DIV/0!</v>
      </c>
      <c r="E64" s="261"/>
    </row>
    <row r="65" spans="3:5" x14ac:dyDescent="0.25">
      <c r="C65" s="189" t="e">
        <f t="shared" si="8"/>
        <v>#DIV/0!</v>
      </c>
      <c r="D65" s="257" t="e">
        <f t="shared" si="9"/>
        <v>#DIV/0!</v>
      </c>
      <c r="E65" s="261"/>
    </row>
    <row r="66" spans="3:5" x14ac:dyDescent="0.25">
      <c r="C66" s="189" t="e">
        <f t="shared" si="8"/>
        <v>#DIV/0!</v>
      </c>
      <c r="D66" s="257" t="e">
        <f t="shared" si="9"/>
        <v>#DIV/0!</v>
      </c>
      <c r="E66" s="261"/>
    </row>
    <row r="67" spans="3:5" x14ac:dyDescent="0.25">
      <c r="C67" s="189" t="e">
        <f t="shared" si="8"/>
        <v>#DIV/0!</v>
      </c>
      <c r="D67" s="257" t="e">
        <f t="shared" si="9"/>
        <v>#DIV/0!</v>
      </c>
      <c r="E67" s="261"/>
    </row>
    <row r="68" spans="3:5" x14ac:dyDescent="0.25">
      <c r="C68" s="189" t="e">
        <f t="shared" si="8"/>
        <v>#DIV/0!</v>
      </c>
      <c r="D68" s="257" t="e">
        <f t="shared" si="9"/>
        <v>#DIV/0!</v>
      </c>
      <c r="E68" s="261"/>
    </row>
    <row r="69" spans="3:5" ht="15.75" thickBot="1" x14ac:dyDescent="0.3">
      <c r="C69" s="189" t="e">
        <f t="shared" si="8"/>
        <v>#DIV/0!</v>
      </c>
      <c r="D69" s="258" t="e">
        <f t="shared" si="9"/>
        <v>#DIV/0!</v>
      </c>
      <c r="E69" s="261"/>
    </row>
    <row r="70" spans="3:5" ht="15.75" thickBot="1" x14ac:dyDescent="0.3">
      <c r="C70" s="195" t="e">
        <f t="shared" si="8"/>
        <v>#DIV/0!</v>
      </c>
      <c r="D70" s="259"/>
      <c r="E70" s="253"/>
    </row>
    <row r="73" spans="3:5" x14ac:dyDescent="0.25">
      <c r="C73" s="114" t="s">
        <v>139</v>
      </c>
    </row>
    <row r="75" spans="3:5" ht="15.75" thickBot="1" x14ac:dyDescent="0.3">
      <c r="C75" s="219" t="s">
        <v>115</v>
      </c>
    </row>
    <row r="76" spans="3:5" ht="30" x14ac:dyDescent="0.25">
      <c r="C76" s="220" t="s">
        <v>122</v>
      </c>
      <c r="D76" s="221" t="s">
        <v>116</v>
      </c>
      <c r="E76" s="222" t="s">
        <v>223</v>
      </c>
    </row>
    <row r="77" spans="3:5" x14ac:dyDescent="0.25">
      <c r="C77" s="223"/>
      <c r="D77" s="224"/>
      <c r="E77" s="225"/>
    </row>
    <row r="78" spans="3:5" x14ac:dyDescent="0.25">
      <c r="C78" s="223"/>
      <c r="D78" s="224"/>
      <c r="E78" s="225"/>
    </row>
    <row r="79" spans="3:5" x14ac:dyDescent="0.25">
      <c r="C79" s="223"/>
      <c r="D79" s="224"/>
      <c r="E79" s="225"/>
    </row>
    <row r="80" spans="3:5" x14ac:dyDescent="0.25">
      <c r="C80" s="223"/>
      <c r="D80" s="224"/>
      <c r="E80" s="225"/>
    </row>
    <row r="81" spans="3:5" x14ac:dyDescent="0.25">
      <c r="C81" s="223"/>
      <c r="D81" s="224"/>
      <c r="E81" s="225"/>
    </row>
    <row r="82" spans="3:5" x14ac:dyDescent="0.25">
      <c r="C82" s="223"/>
      <c r="D82" s="224"/>
      <c r="E82" s="225"/>
    </row>
    <row r="83" spans="3:5" x14ac:dyDescent="0.25">
      <c r="C83" s="223"/>
      <c r="D83" s="224"/>
      <c r="E83" s="225"/>
    </row>
    <row r="84" spans="3:5" ht="15.75" thickBot="1" x14ac:dyDescent="0.3">
      <c r="C84" s="226"/>
      <c r="D84" s="227"/>
      <c r="E84" s="228"/>
    </row>
    <row r="85" spans="3:5" ht="15.75" thickBot="1" x14ac:dyDescent="0.3">
      <c r="D85" s="229" t="s">
        <v>117</v>
      </c>
      <c r="E85" s="230">
        <f>SUM(E77:E84)</f>
        <v>0</v>
      </c>
    </row>
    <row r="86" spans="3:5" x14ac:dyDescent="0.25">
      <c r="C86" s="112" t="str">
        <f>IF(E53&lt;&gt;E85,"Please check Subcontracting Costs to Cell E48 above","Totals Check Okay")</f>
        <v>Totals Check Okay</v>
      </c>
    </row>
  </sheetData>
  <sheetProtection password="8A5C" sheet="1" objects="1" scenarios="1"/>
  <dataValidations count="3">
    <dataValidation type="list" allowBlank="1" showInputMessage="1" showErrorMessage="1" sqref="C9:C18">
      <formula1>OFFSET(StartStaffType,MATCH(B9,ColRefStaff,0)-1,1,COUNTIF(ColRefStaff,B9),1)</formula1>
    </dataValidation>
    <dataValidation type="list" allowBlank="1" showInputMessage="1" showErrorMessage="1" sqref="D9:D18">
      <formula1>OFFSET(StartGradeType,MATCH(C9,ColRefGrade,0)-1,1,COUNTIF(ColRefGrade,C9),1)</formula1>
    </dataValidation>
    <dataValidation type="list" allowBlank="1" showInputMessage="1" showErrorMessage="1" sqref="B9:B18">
      <formula1>StaffTypeList</formula1>
    </dataValidation>
  </dataValidations>
  <pageMargins left="0.7" right="0.7" top="0.75" bottom="0.75" header="0.3" footer="0.3"/>
  <pageSetup paperSize="9" orientation="portrait" r:id="rId1"/>
  <ignoredErrors>
    <ignoredError sqref="B33:S33 E45 B23:F23 B24:D32 T23:T33 E50:E51 F24:F32 G23:S32 T9:T19 F19:S19 E24:E32 E52 D57 C68:C69 E54:E57 E37" unlockedFormula="1"/>
    <ignoredError sqref="E47 C48 C62:D66 C67 D67 D68:D69" evalError="1"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9"/>
  <sheetViews>
    <sheetView zoomScale="70" zoomScaleNormal="70" workbookViewId="0">
      <selection activeCell="C9" sqref="C9"/>
    </sheetView>
  </sheetViews>
  <sheetFormatPr defaultRowHeight="15" x14ac:dyDescent="0.25"/>
  <cols>
    <col min="1" max="1" width="13.5703125" customWidth="1"/>
    <col min="2" max="2" width="40.28515625" customWidth="1"/>
    <col min="3" max="3" width="18.7109375" customWidth="1"/>
    <col min="4" max="4" width="18.7109375" style="107" customWidth="1"/>
    <col min="6" max="6" width="32.85546875" bestFit="1" customWidth="1"/>
    <col min="7" max="8" width="12.42578125" customWidth="1"/>
    <col min="9" max="9" width="38.28515625" bestFit="1" customWidth="1"/>
    <col min="17" max="17" width="32.85546875" bestFit="1" customWidth="1"/>
    <col min="18" max="18" width="21.5703125" bestFit="1" customWidth="1"/>
    <col min="20" max="20" width="15.28515625" style="277" bestFit="1" customWidth="1"/>
    <col min="21" max="21" width="38.28515625" bestFit="1" customWidth="1"/>
    <col min="22" max="22" width="18.7109375" style="107" customWidth="1"/>
    <col min="23" max="23" width="16.42578125" customWidth="1"/>
    <col min="24" max="24" width="13.7109375" bestFit="1" customWidth="1"/>
    <col min="25" max="25" width="29.7109375" bestFit="1" customWidth="1"/>
    <col min="26" max="26" width="13.7109375" bestFit="1" customWidth="1"/>
    <col min="27" max="27" width="8.7109375" bestFit="1" customWidth="1"/>
    <col min="28" max="28" width="21.5703125" bestFit="1" customWidth="1"/>
  </cols>
  <sheetData>
    <row r="1" spans="1:30" x14ac:dyDescent="0.25">
      <c r="A1" s="108" t="s">
        <v>199</v>
      </c>
      <c r="B1" s="108" t="s">
        <v>150</v>
      </c>
      <c r="C1" s="108" t="s">
        <v>151</v>
      </c>
      <c r="D1" s="108" t="s">
        <v>152</v>
      </c>
      <c r="G1" s="108" t="s">
        <v>199</v>
      </c>
      <c r="H1" s="108" t="s">
        <v>203</v>
      </c>
      <c r="I1" s="108" t="s">
        <v>202</v>
      </c>
      <c r="Q1" s="108" t="s">
        <v>150</v>
      </c>
      <c r="R1" s="108" t="s">
        <v>151</v>
      </c>
      <c r="U1" s="108" t="s">
        <v>150</v>
      </c>
      <c r="V1" s="108" t="s">
        <v>152</v>
      </c>
      <c r="W1" s="250" t="s">
        <v>194</v>
      </c>
      <c r="X1" s="250" t="s">
        <v>224</v>
      </c>
      <c r="Y1" s="250" t="s">
        <v>225</v>
      </c>
      <c r="Z1" s="250" t="s">
        <v>226</v>
      </c>
      <c r="AA1" s="250" t="s">
        <v>228</v>
      </c>
      <c r="AB1" s="250" t="s">
        <v>227</v>
      </c>
    </row>
    <row r="2" spans="1:30" x14ac:dyDescent="0.25">
      <c r="A2" t="s">
        <v>201</v>
      </c>
      <c r="B2" t="s">
        <v>15</v>
      </c>
      <c r="C2" t="s">
        <v>60</v>
      </c>
      <c r="D2" s="278">
        <v>2763.1789987406678</v>
      </c>
      <c r="F2" s="108" t="s">
        <v>229</v>
      </c>
      <c r="G2" t="s">
        <v>196</v>
      </c>
      <c r="H2" t="s">
        <v>201</v>
      </c>
      <c r="I2" t="s">
        <v>15</v>
      </c>
      <c r="Q2" t="s">
        <v>15</v>
      </c>
      <c r="R2" t="s">
        <v>60</v>
      </c>
      <c r="U2" t="s">
        <v>63</v>
      </c>
      <c r="V2" s="106">
        <v>2556.651838791041</v>
      </c>
      <c r="W2" s="273">
        <f>V2</f>
        <v>2556.651838791041</v>
      </c>
      <c r="X2">
        <f>600*2</f>
        <v>1200</v>
      </c>
      <c r="Y2" s="274">
        <f>W2/4*2</f>
        <v>1278.3259193955205</v>
      </c>
      <c r="Z2" s="274">
        <f>Y2+X2</f>
        <v>2478.3259193955205</v>
      </c>
      <c r="AA2" s="274">
        <f>Z2/12</f>
        <v>206.52715994962671</v>
      </c>
      <c r="AB2" s="278">
        <f>'Old IUA Scales'!AQ11</f>
        <v>2589.6740156250003</v>
      </c>
      <c r="AD2" s="106">
        <f>V2-D2</f>
        <v>-206.52715994962682</v>
      </c>
    </row>
    <row r="3" spans="1:30" x14ac:dyDescent="0.25">
      <c r="A3" t="s">
        <v>201</v>
      </c>
      <c r="B3" t="s">
        <v>15</v>
      </c>
      <c r="C3" t="s">
        <v>61</v>
      </c>
      <c r="D3" s="278">
        <v>3003.6862259577219</v>
      </c>
      <c r="G3" t="s">
        <v>201</v>
      </c>
      <c r="H3" t="s">
        <v>201</v>
      </c>
      <c r="I3" t="s">
        <v>259</v>
      </c>
      <c r="Q3" t="s">
        <v>259</v>
      </c>
      <c r="R3" t="s">
        <v>61</v>
      </c>
      <c r="U3" t="s">
        <v>63</v>
      </c>
      <c r="V3" s="106">
        <v>2787.5387769194131</v>
      </c>
      <c r="W3" s="273">
        <f t="shared" ref="W3:W66" si="0">V3</f>
        <v>2787.5387769194131</v>
      </c>
      <c r="X3">
        <f t="shared" ref="X3:X15" si="1">600*2</f>
        <v>1200</v>
      </c>
      <c r="Y3" s="274">
        <f t="shared" ref="Y3:Y15" si="2">W3/4*2</f>
        <v>1393.7693884597065</v>
      </c>
      <c r="Z3" s="274">
        <f t="shared" ref="Z3:Z10" si="3">Y3+X3</f>
        <v>2593.7693884597065</v>
      </c>
      <c r="AA3" s="274">
        <f t="shared" ref="AA3:AA66" si="4">Z3/12</f>
        <v>216.14744903830888</v>
      </c>
      <c r="AB3" s="278">
        <f>'Old IUA Scales'!AQ15</f>
        <v>2901.9356601562499</v>
      </c>
      <c r="AD3" s="106">
        <f t="shared" ref="AD3:AD4" si="5">V3-D3</f>
        <v>-216.14744903830888</v>
      </c>
    </row>
    <row r="4" spans="1:30" x14ac:dyDescent="0.25">
      <c r="A4" t="s">
        <v>201</v>
      </c>
      <c r="B4" t="s">
        <v>15</v>
      </c>
      <c r="C4" t="s">
        <v>62</v>
      </c>
      <c r="D4" s="278">
        <v>3750.7355418598099</v>
      </c>
      <c r="G4" t="s">
        <v>197</v>
      </c>
      <c r="H4" t="s">
        <v>201</v>
      </c>
      <c r="I4" t="s">
        <v>260</v>
      </c>
      <c r="Q4" t="s">
        <v>260</v>
      </c>
      <c r="R4" t="s">
        <v>62</v>
      </c>
      <c r="U4" t="s">
        <v>63</v>
      </c>
      <c r="V4" s="106">
        <v>3504.7061201854176</v>
      </c>
      <c r="W4" s="273">
        <f t="shared" si="0"/>
        <v>3504.7061201854176</v>
      </c>
      <c r="X4">
        <f t="shared" si="1"/>
        <v>1200</v>
      </c>
      <c r="Y4" s="274">
        <f t="shared" si="2"/>
        <v>1752.3530600927088</v>
      </c>
      <c r="Z4" s="274">
        <f t="shared" si="3"/>
        <v>2952.3530600927088</v>
      </c>
      <c r="AA4" s="274">
        <f t="shared" si="4"/>
        <v>246.02942167439241</v>
      </c>
      <c r="AB4" s="278">
        <f>'Old IUA Scales'!AQ22</f>
        <v>3533.0230078125005</v>
      </c>
      <c r="AD4" s="106">
        <f t="shared" si="5"/>
        <v>-246.02942167439232</v>
      </c>
    </row>
    <row r="5" spans="1:30" x14ac:dyDescent="0.25">
      <c r="A5" t="s">
        <v>201</v>
      </c>
      <c r="B5" t="s">
        <v>259</v>
      </c>
      <c r="C5" t="s">
        <v>68</v>
      </c>
      <c r="D5" s="278">
        <v>4530.8670185633691</v>
      </c>
      <c r="G5" t="s">
        <v>198</v>
      </c>
      <c r="H5" t="s">
        <v>201</v>
      </c>
      <c r="I5" t="s">
        <v>69</v>
      </c>
      <c r="Q5" s="245" t="s">
        <v>69</v>
      </c>
      <c r="R5" t="s">
        <v>68</v>
      </c>
      <c r="U5" t="s">
        <v>59</v>
      </c>
      <c r="V5" s="106">
        <v>2556.651838791041</v>
      </c>
      <c r="W5" s="273">
        <f t="shared" si="0"/>
        <v>2556.651838791041</v>
      </c>
      <c r="X5">
        <f t="shared" si="1"/>
        <v>1200</v>
      </c>
      <c r="Y5" s="274">
        <f t="shared" si="2"/>
        <v>1278.3259193955205</v>
      </c>
      <c r="Z5" s="274">
        <f t="shared" si="3"/>
        <v>2478.3259193955205</v>
      </c>
      <c r="AA5" s="274">
        <f t="shared" si="4"/>
        <v>206.52715994962671</v>
      </c>
      <c r="AB5" s="278">
        <f>'Old IUA Scales'!AD11</f>
        <v>2747.6802832031249</v>
      </c>
      <c r="AD5" s="106" t="e">
        <f>V5-#REF!</f>
        <v>#REF!</v>
      </c>
    </row>
    <row r="6" spans="1:30" x14ac:dyDescent="0.25">
      <c r="A6" t="s">
        <v>201</v>
      </c>
      <c r="B6" t="s">
        <v>260</v>
      </c>
      <c r="C6" t="s">
        <v>68</v>
      </c>
      <c r="D6" s="278">
        <v>5225.8222613715288</v>
      </c>
      <c r="H6" t="s">
        <v>201</v>
      </c>
      <c r="I6" t="s">
        <v>70</v>
      </c>
      <c r="Q6" s="245" t="s">
        <v>70</v>
      </c>
      <c r="R6">
        <v>1</v>
      </c>
      <c r="U6" t="s">
        <v>59</v>
      </c>
      <c r="V6" s="106">
        <v>2787.5387769194131</v>
      </c>
      <c r="W6" s="273">
        <f t="shared" si="0"/>
        <v>2787.5387769194131</v>
      </c>
      <c r="X6">
        <f t="shared" si="1"/>
        <v>1200</v>
      </c>
      <c r="Y6" s="274">
        <f t="shared" si="2"/>
        <v>1393.7693884597065</v>
      </c>
      <c r="Z6" s="274">
        <f t="shared" si="3"/>
        <v>2593.7693884597065</v>
      </c>
      <c r="AA6" s="274">
        <f t="shared" si="4"/>
        <v>216.14744903830888</v>
      </c>
      <c r="AB6" s="278">
        <f>'Old IUA Scales'!AD15</f>
        <v>3213.0396223958337</v>
      </c>
      <c r="AD6" s="106" t="e">
        <f>V6-#REF!</f>
        <v>#REF!</v>
      </c>
    </row>
    <row r="7" spans="1:30" x14ac:dyDescent="0.25">
      <c r="A7" t="s">
        <v>201</v>
      </c>
      <c r="B7" t="s">
        <v>69</v>
      </c>
      <c r="C7" t="s">
        <v>68</v>
      </c>
      <c r="D7" s="278">
        <v>6416.0462989366315</v>
      </c>
      <c r="H7" t="s">
        <v>201</v>
      </c>
      <c r="I7" t="s">
        <v>162</v>
      </c>
      <c r="Q7" s="245" t="s">
        <v>162</v>
      </c>
      <c r="R7">
        <v>2</v>
      </c>
      <c r="U7" t="s">
        <v>59</v>
      </c>
      <c r="V7" s="106">
        <v>3504.7061201854176</v>
      </c>
      <c r="W7" s="273">
        <f t="shared" si="0"/>
        <v>3504.7061201854176</v>
      </c>
      <c r="X7">
        <f t="shared" si="1"/>
        <v>1200</v>
      </c>
      <c r="Y7" s="274">
        <f t="shared" si="2"/>
        <v>1752.3530600927088</v>
      </c>
      <c r="Z7" s="274">
        <f t="shared" si="3"/>
        <v>2952.3530600927088</v>
      </c>
      <c r="AA7" s="274">
        <f t="shared" si="4"/>
        <v>246.02942167439241</v>
      </c>
      <c r="AB7" s="278">
        <f>'Old IUA Scales'!AD22</f>
        <v>3754.6612825520833</v>
      </c>
      <c r="AD7" s="106" t="e">
        <f>V7-#REF!</f>
        <v>#REF!</v>
      </c>
    </row>
    <row r="8" spans="1:30" x14ac:dyDescent="0.25">
      <c r="A8" t="s">
        <v>201</v>
      </c>
      <c r="B8" t="s">
        <v>70</v>
      </c>
      <c r="C8" t="s">
        <v>68</v>
      </c>
      <c r="D8" s="278">
        <v>7723.8647885199662</v>
      </c>
      <c r="H8" t="s">
        <v>201</v>
      </c>
      <c r="I8" t="s">
        <v>163</v>
      </c>
      <c r="Q8" s="245" t="s">
        <v>163</v>
      </c>
      <c r="R8">
        <v>3</v>
      </c>
      <c r="U8" t="s">
        <v>66</v>
      </c>
      <c r="V8" s="106">
        <v>4253.6323378208344</v>
      </c>
      <c r="W8" s="273">
        <f t="shared" si="0"/>
        <v>4253.6323378208344</v>
      </c>
      <c r="X8">
        <f t="shared" si="1"/>
        <v>1200</v>
      </c>
      <c r="Y8" s="274">
        <f t="shared" si="2"/>
        <v>2126.8161689104172</v>
      </c>
      <c r="Z8" s="274">
        <f t="shared" si="3"/>
        <v>3326.8161689104172</v>
      </c>
      <c r="AA8" s="274">
        <f t="shared" si="4"/>
        <v>277.23468074253475</v>
      </c>
      <c r="AB8" s="278">
        <f>'Old IUA Scales'!AQ26</f>
        <v>4392.7063007812494</v>
      </c>
      <c r="AD8" s="106">
        <f>V8-D5</f>
        <v>-277.23468074253469</v>
      </c>
    </row>
    <row r="9" spans="1:30" x14ac:dyDescent="0.25">
      <c r="A9" t="s">
        <v>201</v>
      </c>
      <c r="B9" t="s">
        <v>162</v>
      </c>
      <c r="C9" t="s">
        <v>68</v>
      </c>
      <c r="D9" s="278">
        <v>2238.7617211914062</v>
      </c>
      <c r="H9" t="s">
        <v>196</v>
      </c>
      <c r="I9" t="s">
        <v>239</v>
      </c>
      <c r="Q9" s="245" t="s">
        <v>239</v>
      </c>
      <c r="R9">
        <v>4</v>
      </c>
      <c r="U9" t="s">
        <v>65</v>
      </c>
      <c r="V9" s="106">
        <v>4920.7893709166674</v>
      </c>
      <c r="W9" s="273">
        <f t="shared" si="0"/>
        <v>4920.7893709166674</v>
      </c>
      <c r="X9">
        <f t="shared" si="1"/>
        <v>1200</v>
      </c>
      <c r="Y9" s="274">
        <f t="shared" si="2"/>
        <v>2460.3946854583337</v>
      </c>
      <c r="Z9" s="274">
        <f t="shared" si="3"/>
        <v>3660.3946854583337</v>
      </c>
      <c r="AA9" s="274">
        <f t="shared" si="4"/>
        <v>305.03289045486116</v>
      </c>
      <c r="AB9" s="278">
        <f>'Old IUA Scales'!AD26</f>
        <v>4668.8829882812497</v>
      </c>
      <c r="AD9" s="106" t="e">
        <f>V9-#REF!</f>
        <v>#REF!</v>
      </c>
    </row>
    <row r="10" spans="1:30" x14ac:dyDescent="0.25">
      <c r="A10" t="s">
        <v>201</v>
      </c>
      <c r="B10" t="s">
        <v>163</v>
      </c>
      <c r="C10" t="s">
        <v>68</v>
      </c>
      <c r="D10" s="278">
        <v>2815.0234423828124</v>
      </c>
      <c r="H10" t="s">
        <v>196</v>
      </c>
      <c r="I10" t="s">
        <v>240</v>
      </c>
      <c r="Q10" s="245" t="s">
        <v>240</v>
      </c>
      <c r="R10">
        <v>5</v>
      </c>
      <c r="U10" t="s">
        <v>67</v>
      </c>
      <c r="V10" s="106">
        <v>4253.6323378208344</v>
      </c>
      <c r="W10" s="273">
        <f t="shared" si="0"/>
        <v>4253.6323378208344</v>
      </c>
      <c r="X10">
        <f t="shared" si="1"/>
        <v>1200</v>
      </c>
      <c r="Y10" s="274">
        <f t="shared" si="2"/>
        <v>2126.8161689104172</v>
      </c>
      <c r="Z10" s="274">
        <f t="shared" si="3"/>
        <v>3326.8161689104172</v>
      </c>
      <c r="AA10" s="274">
        <f t="shared" si="4"/>
        <v>277.23468074253475</v>
      </c>
      <c r="AB10" s="278">
        <f>'Old IUA Scales'!AQ30</f>
        <v>4921.37349609375</v>
      </c>
      <c r="AD10" s="106">
        <f>V10-D6</f>
        <v>-972.1899235506944</v>
      </c>
    </row>
    <row r="11" spans="1:30" x14ac:dyDescent="0.25">
      <c r="A11" t="s">
        <v>196</v>
      </c>
      <c r="B11" t="s">
        <v>239</v>
      </c>
      <c r="C11">
        <v>1</v>
      </c>
      <c r="D11" s="278">
        <v>10990.099</v>
      </c>
      <c r="H11" t="s">
        <v>196</v>
      </c>
      <c r="I11" t="s">
        <v>241</v>
      </c>
      <c r="Q11" s="245" t="s">
        <v>241</v>
      </c>
      <c r="R11">
        <v>6</v>
      </c>
      <c r="U11" t="s">
        <v>64</v>
      </c>
      <c r="V11" s="106">
        <v>4920.7893709166674</v>
      </c>
      <c r="W11" s="273">
        <f t="shared" si="0"/>
        <v>4920.7893709166674</v>
      </c>
      <c r="X11">
        <f t="shared" si="1"/>
        <v>1200</v>
      </c>
      <c r="Y11" s="274">
        <f t="shared" si="2"/>
        <v>2460.3946854583337</v>
      </c>
      <c r="Z11" s="274">
        <f t="shared" ref="Z11:Z74" si="6">Y11+X11</f>
        <v>3660.3946854583337</v>
      </c>
      <c r="AA11" s="274">
        <f t="shared" si="4"/>
        <v>305.03289045486116</v>
      </c>
      <c r="AB11" s="278">
        <f>'Old IUA Scales'!AD30</f>
        <v>5231.1692773437508</v>
      </c>
      <c r="AD11" s="106" t="e">
        <f>V11-#REF!</f>
        <v>#REF!</v>
      </c>
    </row>
    <row r="12" spans="1:30" x14ac:dyDescent="0.25">
      <c r="A12" t="s">
        <v>196</v>
      </c>
      <c r="B12" t="s">
        <v>239</v>
      </c>
      <c r="C12">
        <v>2</v>
      </c>
      <c r="D12" s="278">
        <v>11602.506374999999</v>
      </c>
      <c r="H12" t="s">
        <v>196</v>
      </c>
      <c r="I12" t="s">
        <v>242</v>
      </c>
      <c r="Q12" s="245" t="s">
        <v>242</v>
      </c>
      <c r="R12">
        <v>7</v>
      </c>
      <c r="U12" t="s">
        <v>69</v>
      </c>
      <c r="V12" s="107">
        <v>6063.4044469791661</v>
      </c>
      <c r="W12" s="273">
        <f t="shared" si="0"/>
        <v>6063.4044469791661</v>
      </c>
      <c r="X12">
        <f t="shared" si="1"/>
        <v>1200</v>
      </c>
      <c r="Y12" s="274">
        <f t="shared" si="2"/>
        <v>3031.702223489583</v>
      </c>
      <c r="Z12" s="274">
        <f t="shared" si="6"/>
        <v>4231.702223489583</v>
      </c>
      <c r="AA12" s="274">
        <f t="shared" si="4"/>
        <v>352.64185195746524</v>
      </c>
      <c r="AB12" s="278">
        <f>'Old IUA Scales'!AD34</f>
        <v>6359.9384537760425</v>
      </c>
      <c r="AD12" s="106">
        <f t="shared" ref="AD12:AD43" si="7">V12-D7</f>
        <v>-352.64185195746541</v>
      </c>
    </row>
    <row r="13" spans="1:30" x14ac:dyDescent="0.25">
      <c r="A13" t="s">
        <v>196</v>
      </c>
      <c r="B13" t="s">
        <v>239</v>
      </c>
      <c r="C13">
        <v>3</v>
      </c>
      <c r="D13" s="278">
        <v>11714.796166666667</v>
      </c>
      <c r="H13" t="s">
        <v>196</v>
      </c>
      <c r="I13" t="s">
        <v>243</v>
      </c>
      <c r="Q13" s="245" t="s">
        <v>243</v>
      </c>
      <c r="R13">
        <v>8</v>
      </c>
      <c r="U13" t="s">
        <v>70</v>
      </c>
      <c r="V13" s="107">
        <v>7318.9101969791673</v>
      </c>
      <c r="W13" s="273">
        <f t="shared" si="0"/>
        <v>7318.9101969791673</v>
      </c>
      <c r="X13">
        <f t="shared" si="1"/>
        <v>1200</v>
      </c>
      <c r="Y13" s="274">
        <f t="shared" si="2"/>
        <v>3659.4550984895836</v>
      </c>
      <c r="Z13" s="274">
        <f t="shared" si="6"/>
        <v>4859.4550984895832</v>
      </c>
      <c r="AA13" s="274">
        <f t="shared" si="4"/>
        <v>404.95459154079862</v>
      </c>
      <c r="AB13" s="278">
        <f>'Old IUA Scales'!AD38</f>
        <v>7573.48079724935</v>
      </c>
      <c r="AD13" s="106">
        <f t="shared" si="7"/>
        <v>-404.9545915407989</v>
      </c>
    </row>
    <row r="14" spans="1:30" x14ac:dyDescent="0.25">
      <c r="A14" t="s">
        <v>196</v>
      </c>
      <c r="B14" t="s">
        <v>239</v>
      </c>
      <c r="C14">
        <v>4</v>
      </c>
      <c r="D14" s="278">
        <v>12307.464708333333</v>
      </c>
      <c r="H14" t="s">
        <v>196</v>
      </c>
      <c r="I14" t="s">
        <v>244</v>
      </c>
      <c r="Q14" s="245" t="s">
        <v>244</v>
      </c>
      <c r="U14" t="s">
        <v>162</v>
      </c>
      <c r="V14" s="107">
        <v>2053.2112523437499</v>
      </c>
      <c r="W14" s="273">
        <f t="shared" si="0"/>
        <v>2053.2112523437499</v>
      </c>
      <c r="X14">
        <f t="shared" si="1"/>
        <v>1200</v>
      </c>
      <c r="Y14" s="274">
        <f t="shared" si="2"/>
        <v>1026.605626171875</v>
      </c>
      <c r="Z14" s="274">
        <f t="shared" si="6"/>
        <v>2226.605626171875</v>
      </c>
      <c r="AA14" s="274">
        <f t="shared" si="4"/>
        <v>185.55046884765625</v>
      </c>
      <c r="AB14" s="278">
        <f t="shared" ref="AB14:AB66" si="8">AA14+W14</f>
        <v>2238.7617211914062</v>
      </c>
      <c r="AD14" s="106">
        <f t="shared" si="7"/>
        <v>-185.55046884765625</v>
      </c>
    </row>
    <row r="15" spans="1:30" x14ac:dyDescent="0.25">
      <c r="A15" t="s">
        <v>196</v>
      </c>
      <c r="B15" t="s">
        <v>239</v>
      </c>
      <c r="C15">
        <v>5</v>
      </c>
      <c r="D15" s="278">
        <v>12900.233958333332</v>
      </c>
      <c r="H15" t="s">
        <v>196</v>
      </c>
      <c r="I15" t="s">
        <v>245</v>
      </c>
      <c r="Q15" s="245" t="s">
        <v>245</v>
      </c>
      <c r="U15" t="s">
        <v>163</v>
      </c>
      <c r="V15" s="107">
        <v>2606.4225046874999</v>
      </c>
      <c r="W15" s="273">
        <f t="shared" si="0"/>
        <v>2606.4225046874999</v>
      </c>
      <c r="X15">
        <f t="shared" si="1"/>
        <v>1200</v>
      </c>
      <c r="Y15" s="274">
        <f t="shared" si="2"/>
        <v>1303.2112523437499</v>
      </c>
      <c r="Z15" s="274">
        <f t="shared" si="6"/>
        <v>2503.2112523437499</v>
      </c>
      <c r="AA15" s="274">
        <f t="shared" si="4"/>
        <v>208.6009376953125</v>
      </c>
      <c r="AB15" s="278">
        <f t="shared" si="8"/>
        <v>2815.0234423828124</v>
      </c>
      <c r="AD15" s="106">
        <f t="shared" si="7"/>
        <v>-208.6009376953125</v>
      </c>
    </row>
    <row r="16" spans="1:30" x14ac:dyDescent="0.25">
      <c r="A16" t="s">
        <v>196</v>
      </c>
      <c r="B16" t="s">
        <v>239</v>
      </c>
      <c r="C16">
        <v>6</v>
      </c>
      <c r="D16" s="278">
        <v>13492.902499999998</v>
      </c>
      <c r="F16" t="s">
        <v>195</v>
      </c>
      <c r="H16" t="s">
        <v>196</v>
      </c>
      <c r="I16" t="s">
        <v>246</v>
      </c>
      <c r="Q16" s="245" t="s">
        <v>246</v>
      </c>
      <c r="T16" t="s">
        <v>195</v>
      </c>
      <c r="U16" t="s">
        <v>239</v>
      </c>
      <c r="V16" s="107">
        <v>10990.099</v>
      </c>
      <c r="W16" s="273">
        <f t="shared" si="0"/>
        <v>10990.099</v>
      </c>
      <c r="Y16" s="274"/>
      <c r="Z16" s="274">
        <f t="shared" si="6"/>
        <v>0</v>
      </c>
      <c r="AA16" s="274">
        <f t="shared" si="4"/>
        <v>0</v>
      </c>
      <c r="AB16" s="278">
        <f t="shared" si="8"/>
        <v>10990.099</v>
      </c>
      <c r="AD16" s="106">
        <f t="shared" si="7"/>
        <v>0</v>
      </c>
    </row>
    <row r="17" spans="1:30" x14ac:dyDescent="0.25">
      <c r="A17" t="s">
        <v>196</v>
      </c>
      <c r="B17" t="s">
        <v>240</v>
      </c>
      <c r="C17">
        <v>1</v>
      </c>
      <c r="D17" s="278">
        <v>11555.274166666664</v>
      </c>
      <c r="H17" t="s">
        <v>196</v>
      </c>
      <c r="I17" t="s">
        <v>247</v>
      </c>
      <c r="Q17" s="245" t="s">
        <v>247</v>
      </c>
      <c r="U17" t="s">
        <v>239</v>
      </c>
      <c r="V17" s="107">
        <v>11602.506374999999</v>
      </c>
      <c r="W17" s="273">
        <f t="shared" si="0"/>
        <v>11602.506374999999</v>
      </c>
      <c r="Y17" s="274"/>
      <c r="Z17" s="274">
        <f t="shared" si="6"/>
        <v>0</v>
      </c>
      <c r="AA17" s="274">
        <f t="shared" si="4"/>
        <v>0</v>
      </c>
      <c r="AB17" s="278">
        <f t="shared" si="8"/>
        <v>11602.506374999999</v>
      </c>
      <c r="AD17" s="106">
        <f t="shared" si="7"/>
        <v>0</v>
      </c>
    </row>
    <row r="18" spans="1:30" x14ac:dyDescent="0.25">
      <c r="A18" t="s">
        <v>196</v>
      </c>
      <c r="B18" t="s">
        <v>240</v>
      </c>
      <c r="C18">
        <v>2</v>
      </c>
      <c r="D18" s="278">
        <v>11700.294166666667</v>
      </c>
      <c r="H18" t="s">
        <v>197</v>
      </c>
      <c r="I18" t="s">
        <v>248</v>
      </c>
      <c r="Q18" s="245" t="s">
        <v>248</v>
      </c>
      <c r="U18" t="s">
        <v>239</v>
      </c>
      <c r="V18" s="107">
        <v>11714.796166666667</v>
      </c>
      <c r="W18" s="273">
        <f t="shared" si="0"/>
        <v>11714.796166666667</v>
      </c>
      <c r="Y18" s="274"/>
      <c r="Z18" s="274">
        <f t="shared" si="6"/>
        <v>0</v>
      </c>
      <c r="AA18" s="274">
        <f t="shared" si="4"/>
        <v>0</v>
      </c>
      <c r="AB18" s="278">
        <f t="shared" si="8"/>
        <v>11714.796166666667</v>
      </c>
      <c r="AD18" s="106">
        <f t="shared" si="7"/>
        <v>0</v>
      </c>
    </row>
    <row r="19" spans="1:30" x14ac:dyDescent="0.25">
      <c r="A19" t="s">
        <v>196</v>
      </c>
      <c r="B19" t="s">
        <v>240</v>
      </c>
      <c r="C19">
        <v>3</v>
      </c>
      <c r="D19" s="278">
        <v>12324.282999999998</v>
      </c>
      <c r="H19" t="s">
        <v>197</v>
      </c>
      <c r="I19" t="s">
        <v>190</v>
      </c>
      <c r="Q19" s="245" t="s">
        <v>190</v>
      </c>
      <c r="U19" t="s">
        <v>239</v>
      </c>
      <c r="V19" s="107">
        <v>12307.464708333333</v>
      </c>
      <c r="W19" s="273">
        <f t="shared" si="0"/>
        <v>12307.464708333333</v>
      </c>
      <c r="Y19" s="274"/>
      <c r="Z19" s="274">
        <f t="shared" si="6"/>
        <v>0</v>
      </c>
      <c r="AA19" s="274">
        <f t="shared" si="4"/>
        <v>0</v>
      </c>
      <c r="AB19" s="278">
        <f t="shared" si="8"/>
        <v>12307.464708333333</v>
      </c>
      <c r="AD19" s="106">
        <f t="shared" si="7"/>
        <v>0</v>
      </c>
    </row>
    <row r="20" spans="1:30" x14ac:dyDescent="0.25">
      <c r="A20" t="s">
        <v>196</v>
      </c>
      <c r="B20" t="s">
        <v>240</v>
      </c>
      <c r="C20">
        <v>4</v>
      </c>
      <c r="D20" s="278">
        <v>12948.171124999999</v>
      </c>
      <c r="H20" t="s">
        <v>197</v>
      </c>
      <c r="I20" t="s">
        <v>249</v>
      </c>
      <c r="Q20" s="245" t="s">
        <v>249</v>
      </c>
      <c r="U20" t="s">
        <v>239</v>
      </c>
      <c r="V20" s="107">
        <v>12900.233958333332</v>
      </c>
      <c r="W20" s="273">
        <f t="shared" si="0"/>
        <v>12900.233958333332</v>
      </c>
      <c r="Y20" s="274"/>
      <c r="Z20" s="274">
        <f t="shared" si="6"/>
        <v>0</v>
      </c>
      <c r="AA20" s="274">
        <f t="shared" si="4"/>
        <v>0</v>
      </c>
      <c r="AB20" s="278">
        <f t="shared" si="8"/>
        <v>12900.233958333332</v>
      </c>
      <c r="AD20" s="106">
        <f t="shared" si="7"/>
        <v>0</v>
      </c>
    </row>
    <row r="21" spans="1:30" x14ac:dyDescent="0.25">
      <c r="A21" t="s">
        <v>196</v>
      </c>
      <c r="B21" t="s">
        <v>240</v>
      </c>
      <c r="C21">
        <v>5</v>
      </c>
      <c r="D21" s="278">
        <v>13572.159958333332</v>
      </c>
      <c r="H21" t="s">
        <v>198</v>
      </c>
      <c r="I21" t="s">
        <v>191</v>
      </c>
      <c r="Q21" s="245" t="s">
        <v>191</v>
      </c>
      <c r="U21" t="s">
        <v>239</v>
      </c>
      <c r="V21" s="107">
        <v>13492.902499999998</v>
      </c>
      <c r="W21" s="273">
        <f t="shared" si="0"/>
        <v>13492.902499999998</v>
      </c>
      <c r="Y21" s="274"/>
      <c r="Z21" s="274">
        <f t="shared" si="6"/>
        <v>0</v>
      </c>
      <c r="AA21" s="274">
        <f t="shared" si="4"/>
        <v>0</v>
      </c>
      <c r="AB21" s="278">
        <f t="shared" si="8"/>
        <v>13492.902499999998</v>
      </c>
      <c r="AD21" s="106">
        <f t="shared" si="7"/>
        <v>0</v>
      </c>
    </row>
    <row r="22" spans="1:30" x14ac:dyDescent="0.25">
      <c r="A22" t="s">
        <v>196</v>
      </c>
      <c r="B22" t="s">
        <v>240</v>
      </c>
      <c r="C22">
        <v>6</v>
      </c>
      <c r="D22" s="278">
        <v>14195.947374999998</v>
      </c>
      <c r="H22" t="s">
        <v>198</v>
      </c>
      <c r="I22" s="245" t="s">
        <v>250</v>
      </c>
      <c r="J22" s="245"/>
      <c r="Q22" s="245" t="s">
        <v>250</v>
      </c>
      <c r="U22" t="s">
        <v>240</v>
      </c>
      <c r="V22" s="107">
        <v>11555.274166666664</v>
      </c>
      <c r="W22" s="273">
        <f t="shared" si="0"/>
        <v>11555.274166666664</v>
      </c>
      <c r="Y22" s="274"/>
      <c r="Z22" s="274">
        <f t="shared" si="6"/>
        <v>0</v>
      </c>
      <c r="AA22" s="274">
        <f t="shared" si="4"/>
        <v>0</v>
      </c>
      <c r="AB22" s="278">
        <f t="shared" si="8"/>
        <v>11555.274166666664</v>
      </c>
      <c r="AD22" s="106">
        <f t="shared" si="7"/>
        <v>0</v>
      </c>
    </row>
    <row r="23" spans="1:30" x14ac:dyDescent="0.25">
      <c r="A23" t="s">
        <v>196</v>
      </c>
      <c r="B23" t="s">
        <v>241</v>
      </c>
      <c r="C23">
        <v>1</v>
      </c>
      <c r="D23" s="278">
        <v>8029.7775416666664</v>
      </c>
      <c r="U23" t="s">
        <v>240</v>
      </c>
      <c r="V23" s="107">
        <v>11700.294166666667</v>
      </c>
      <c r="W23" s="273">
        <f t="shared" si="0"/>
        <v>11700.294166666667</v>
      </c>
      <c r="Y23" s="274"/>
      <c r="Z23" s="274">
        <f t="shared" si="6"/>
        <v>0</v>
      </c>
      <c r="AA23" s="274">
        <f t="shared" si="4"/>
        <v>0</v>
      </c>
      <c r="AB23" s="278">
        <f t="shared" si="8"/>
        <v>11700.294166666667</v>
      </c>
      <c r="AD23" s="106">
        <f t="shared" si="7"/>
        <v>0</v>
      </c>
    </row>
    <row r="24" spans="1:30" x14ac:dyDescent="0.25">
      <c r="A24" t="s">
        <v>196</v>
      </c>
      <c r="B24" t="s">
        <v>241</v>
      </c>
      <c r="C24">
        <v>2</v>
      </c>
      <c r="D24" s="278">
        <v>8553.2594583333321</v>
      </c>
      <c r="U24" t="s">
        <v>240</v>
      </c>
      <c r="V24" s="107">
        <v>12324.282999999998</v>
      </c>
      <c r="W24" s="273">
        <f t="shared" si="0"/>
        <v>12324.282999999998</v>
      </c>
      <c r="Y24" s="274"/>
      <c r="Z24" s="274">
        <f t="shared" si="6"/>
        <v>0</v>
      </c>
      <c r="AA24" s="274">
        <f t="shared" si="4"/>
        <v>0</v>
      </c>
      <c r="AB24" s="278">
        <f t="shared" si="8"/>
        <v>12324.282999999998</v>
      </c>
      <c r="AD24" s="106">
        <f t="shared" si="7"/>
        <v>0</v>
      </c>
    </row>
    <row r="25" spans="1:30" x14ac:dyDescent="0.25">
      <c r="A25" t="s">
        <v>196</v>
      </c>
      <c r="B25" t="s">
        <v>241</v>
      </c>
      <c r="C25">
        <v>3</v>
      </c>
      <c r="D25" s="278">
        <v>9077.2449166666665</v>
      </c>
      <c r="U25" t="s">
        <v>240</v>
      </c>
      <c r="V25" s="107">
        <v>12948.171124999999</v>
      </c>
      <c r="W25" s="273">
        <f t="shared" si="0"/>
        <v>12948.171124999999</v>
      </c>
      <c r="Y25" s="274"/>
      <c r="Z25" s="274">
        <f t="shared" si="6"/>
        <v>0</v>
      </c>
      <c r="AA25" s="274">
        <f t="shared" si="4"/>
        <v>0</v>
      </c>
      <c r="AB25" s="278">
        <f t="shared" si="8"/>
        <v>12948.171124999999</v>
      </c>
      <c r="AD25" s="106">
        <f t="shared" si="7"/>
        <v>0</v>
      </c>
    </row>
    <row r="26" spans="1:30" x14ac:dyDescent="0.25">
      <c r="A26" t="s">
        <v>196</v>
      </c>
      <c r="B26" t="s">
        <v>241</v>
      </c>
      <c r="C26">
        <v>4</v>
      </c>
      <c r="D26" s="278">
        <v>9600.5254166666655</v>
      </c>
      <c r="U26" t="s">
        <v>240</v>
      </c>
      <c r="V26" s="107">
        <v>13572.159958333332</v>
      </c>
      <c r="W26" s="273">
        <f t="shared" si="0"/>
        <v>13572.159958333332</v>
      </c>
      <c r="Y26" s="274"/>
      <c r="Z26" s="274">
        <f t="shared" si="6"/>
        <v>0</v>
      </c>
      <c r="AA26" s="274">
        <f t="shared" si="4"/>
        <v>0</v>
      </c>
      <c r="AB26" s="278">
        <f t="shared" si="8"/>
        <v>13572.159958333332</v>
      </c>
      <c r="AD26" s="106">
        <f t="shared" si="7"/>
        <v>0</v>
      </c>
    </row>
    <row r="27" spans="1:30" x14ac:dyDescent="0.25">
      <c r="A27" t="s">
        <v>196</v>
      </c>
      <c r="B27" t="s">
        <v>241</v>
      </c>
      <c r="C27">
        <v>5</v>
      </c>
      <c r="D27" s="278">
        <v>10124.309458333331</v>
      </c>
      <c r="U27" t="s">
        <v>240</v>
      </c>
      <c r="V27" s="107">
        <v>14195.947374999998</v>
      </c>
      <c r="W27" s="273">
        <f t="shared" si="0"/>
        <v>14195.947374999998</v>
      </c>
      <c r="Y27" s="274"/>
      <c r="Z27" s="274">
        <f t="shared" si="6"/>
        <v>0</v>
      </c>
      <c r="AA27" s="274">
        <f t="shared" si="4"/>
        <v>0</v>
      </c>
      <c r="AB27" s="278">
        <f t="shared" si="8"/>
        <v>14195.947374999998</v>
      </c>
      <c r="AD27" s="106">
        <f t="shared" si="7"/>
        <v>0</v>
      </c>
    </row>
    <row r="28" spans="1:30" x14ac:dyDescent="0.25">
      <c r="A28" t="s">
        <v>196</v>
      </c>
      <c r="B28" t="s">
        <v>241</v>
      </c>
      <c r="C28">
        <v>6</v>
      </c>
      <c r="D28" s="278">
        <v>10647.791374999999</v>
      </c>
      <c r="U28" t="s">
        <v>241</v>
      </c>
      <c r="V28" s="107">
        <v>8029.7775416666664</v>
      </c>
      <c r="W28" s="273">
        <f t="shared" si="0"/>
        <v>8029.7775416666664</v>
      </c>
      <c r="Y28" s="274"/>
      <c r="Z28" s="274">
        <f t="shared" si="6"/>
        <v>0</v>
      </c>
      <c r="AA28" s="274">
        <f t="shared" si="4"/>
        <v>0</v>
      </c>
      <c r="AB28" s="278">
        <f t="shared" si="8"/>
        <v>8029.7775416666664</v>
      </c>
      <c r="AD28" s="106">
        <f t="shared" si="7"/>
        <v>0</v>
      </c>
    </row>
    <row r="29" spans="1:30" x14ac:dyDescent="0.25">
      <c r="A29" t="s">
        <v>196</v>
      </c>
      <c r="B29" t="s">
        <v>242</v>
      </c>
      <c r="C29">
        <v>1</v>
      </c>
      <c r="D29" s="278">
        <v>8439.3583333333318</v>
      </c>
      <c r="U29" t="s">
        <v>241</v>
      </c>
      <c r="V29" s="107">
        <v>8553.2594583333321</v>
      </c>
      <c r="W29" s="273">
        <f t="shared" si="0"/>
        <v>8553.2594583333321</v>
      </c>
      <c r="Y29" s="274"/>
      <c r="Z29" s="274">
        <f t="shared" si="6"/>
        <v>0</v>
      </c>
      <c r="AA29" s="274">
        <f t="shared" si="4"/>
        <v>0</v>
      </c>
      <c r="AB29" s="278">
        <f t="shared" si="8"/>
        <v>8553.2594583333321</v>
      </c>
      <c r="AD29" s="106">
        <f t="shared" si="7"/>
        <v>0</v>
      </c>
    </row>
    <row r="30" spans="1:30" x14ac:dyDescent="0.25">
      <c r="A30" t="s">
        <v>196</v>
      </c>
      <c r="B30" t="s">
        <v>242</v>
      </c>
      <c r="C30">
        <v>2</v>
      </c>
      <c r="D30" s="278">
        <v>8989.729374999999</v>
      </c>
      <c r="U30" t="s">
        <v>241</v>
      </c>
      <c r="V30" s="107">
        <v>9077.2449166666665</v>
      </c>
      <c r="W30" s="273">
        <f t="shared" si="0"/>
        <v>9077.2449166666665</v>
      </c>
      <c r="Y30" s="274"/>
      <c r="Z30" s="274">
        <f t="shared" si="6"/>
        <v>0</v>
      </c>
      <c r="AA30" s="274">
        <f t="shared" si="4"/>
        <v>0</v>
      </c>
      <c r="AB30" s="278">
        <f t="shared" si="8"/>
        <v>9077.2449166666665</v>
      </c>
      <c r="AD30" s="106">
        <f t="shared" si="7"/>
        <v>0</v>
      </c>
    </row>
    <row r="31" spans="1:30" x14ac:dyDescent="0.25">
      <c r="A31" t="s">
        <v>196</v>
      </c>
      <c r="B31" t="s">
        <v>242</v>
      </c>
      <c r="C31">
        <v>3</v>
      </c>
      <c r="D31" s="278">
        <v>9541.2082083333316</v>
      </c>
      <c r="U31" t="s">
        <v>241</v>
      </c>
      <c r="V31" s="107">
        <v>9600.5254166666655</v>
      </c>
      <c r="W31" s="273">
        <f t="shared" si="0"/>
        <v>9600.5254166666655</v>
      </c>
      <c r="Y31" s="274"/>
      <c r="Z31" s="274">
        <f t="shared" si="6"/>
        <v>0</v>
      </c>
      <c r="AA31" s="274">
        <f t="shared" si="4"/>
        <v>0</v>
      </c>
      <c r="AB31" s="278">
        <f t="shared" si="8"/>
        <v>9600.5254166666655</v>
      </c>
      <c r="AD31" s="106">
        <f t="shared" si="7"/>
        <v>0</v>
      </c>
    </row>
    <row r="32" spans="1:30" x14ac:dyDescent="0.25">
      <c r="A32" t="s">
        <v>196</v>
      </c>
      <c r="B32" t="s">
        <v>242</v>
      </c>
      <c r="C32">
        <v>4</v>
      </c>
      <c r="D32" s="278">
        <v>10092.082791666666</v>
      </c>
      <c r="U32" t="s">
        <v>241</v>
      </c>
      <c r="V32" s="107">
        <v>10124.309458333331</v>
      </c>
      <c r="W32" s="273">
        <f t="shared" si="0"/>
        <v>10124.309458333331</v>
      </c>
      <c r="Y32" s="274"/>
      <c r="Z32" s="274">
        <f t="shared" si="6"/>
        <v>0</v>
      </c>
      <c r="AA32" s="274">
        <f t="shared" si="4"/>
        <v>0</v>
      </c>
      <c r="AB32" s="278">
        <f t="shared" si="8"/>
        <v>10124.309458333331</v>
      </c>
      <c r="AD32" s="106">
        <f t="shared" si="7"/>
        <v>0</v>
      </c>
    </row>
    <row r="33" spans="1:30" x14ac:dyDescent="0.25">
      <c r="A33" t="s">
        <v>196</v>
      </c>
      <c r="B33" t="s">
        <v>242</v>
      </c>
      <c r="C33">
        <v>5</v>
      </c>
      <c r="D33" s="278">
        <v>10643.763041666667</v>
      </c>
      <c r="U33" t="s">
        <v>241</v>
      </c>
      <c r="V33" s="107">
        <v>10647.791374999999</v>
      </c>
      <c r="W33" s="273">
        <f t="shared" si="0"/>
        <v>10647.791374999999</v>
      </c>
      <c r="Y33" s="274"/>
      <c r="Z33" s="274">
        <f t="shared" si="6"/>
        <v>0</v>
      </c>
      <c r="AA33" s="274">
        <f t="shared" si="4"/>
        <v>0</v>
      </c>
      <c r="AB33" s="278">
        <f t="shared" si="8"/>
        <v>10647.791374999999</v>
      </c>
      <c r="AD33" s="106">
        <f t="shared" si="7"/>
        <v>0</v>
      </c>
    </row>
    <row r="34" spans="1:30" x14ac:dyDescent="0.25">
      <c r="A34" t="s">
        <v>196</v>
      </c>
      <c r="B34" t="s">
        <v>242</v>
      </c>
      <c r="C34">
        <v>6</v>
      </c>
      <c r="D34" s="278">
        <v>11194.637624999998</v>
      </c>
      <c r="U34" t="s">
        <v>242</v>
      </c>
      <c r="V34" s="107">
        <v>8439.3583333333318</v>
      </c>
      <c r="W34" s="273">
        <f t="shared" si="0"/>
        <v>8439.3583333333318</v>
      </c>
      <c r="Y34" s="274"/>
      <c r="Z34" s="274">
        <f t="shared" si="6"/>
        <v>0</v>
      </c>
      <c r="AA34" s="274">
        <f t="shared" si="4"/>
        <v>0</v>
      </c>
      <c r="AB34" s="278">
        <f t="shared" si="8"/>
        <v>8439.3583333333318</v>
      </c>
      <c r="AD34" s="106">
        <f t="shared" si="7"/>
        <v>0</v>
      </c>
    </row>
    <row r="35" spans="1:30" x14ac:dyDescent="0.25">
      <c r="A35" t="s">
        <v>196</v>
      </c>
      <c r="B35" t="s">
        <v>243</v>
      </c>
      <c r="C35">
        <v>1</v>
      </c>
      <c r="D35" s="278">
        <v>6614.9261666666653</v>
      </c>
      <c r="F35" t="s">
        <v>230</v>
      </c>
      <c r="U35" t="s">
        <v>242</v>
      </c>
      <c r="V35" s="107">
        <v>8989.729374999999</v>
      </c>
      <c r="W35" s="273">
        <f t="shared" si="0"/>
        <v>8989.729374999999</v>
      </c>
      <c r="Y35" s="274"/>
      <c r="Z35" s="274">
        <f t="shared" si="6"/>
        <v>0</v>
      </c>
      <c r="AA35" s="274">
        <f t="shared" si="4"/>
        <v>0</v>
      </c>
      <c r="AB35" s="278">
        <f t="shared" si="8"/>
        <v>8989.729374999999</v>
      </c>
      <c r="AD35" s="106">
        <f t="shared" si="7"/>
        <v>0</v>
      </c>
    </row>
    <row r="36" spans="1:30" x14ac:dyDescent="0.25">
      <c r="A36" t="s">
        <v>196</v>
      </c>
      <c r="B36" t="s">
        <v>243</v>
      </c>
      <c r="C36">
        <v>2</v>
      </c>
      <c r="D36" s="278">
        <v>6887.1407916666658</v>
      </c>
      <c r="U36" t="s">
        <v>242</v>
      </c>
      <c r="V36" s="107">
        <v>9541.2082083333316</v>
      </c>
      <c r="W36" s="273">
        <f t="shared" si="0"/>
        <v>9541.2082083333316</v>
      </c>
      <c r="Y36" s="274"/>
      <c r="Z36" s="274">
        <f t="shared" si="6"/>
        <v>0</v>
      </c>
      <c r="AA36" s="274">
        <f t="shared" si="4"/>
        <v>0</v>
      </c>
      <c r="AB36" s="278">
        <f t="shared" si="8"/>
        <v>9541.2082083333316</v>
      </c>
      <c r="AD36" s="106">
        <f t="shared" si="7"/>
        <v>0</v>
      </c>
    </row>
    <row r="37" spans="1:30" x14ac:dyDescent="0.25">
      <c r="A37" t="s">
        <v>196</v>
      </c>
      <c r="B37" t="s">
        <v>243</v>
      </c>
      <c r="C37">
        <v>3</v>
      </c>
      <c r="D37" s="278">
        <v>7256.9417916666653</v>
      </c>
      <c r="U37" t="s">
        <v>242</v>
      </c>
      <c r="V37" s="107">
        <v>10092.082791666666</v>
      </c>
      <c r="W37" s="273">
        <f t="shared" si="0"/>
        <v>10092.082791666666</v>
      </c>
      <c r="Y37" s="274"/>
      <c r="Z37" s="274">
        <f t="shared" si="6"/>
        <v>0</v>
      </c>
      <c r="AA37" s="274">
        <f t="shared" si="4"/>
        <v>0</v>
      </c>
      <c r="AB37" s="278">
        <f t="shared" si="8"/>
        <v>10092.082791666666</v>
      </c>
      <c r="AD37" s="106">
        <f t="shared" si="7"/>
        <v>0</v>
      </c>
    </row>
    <row r="38" spans="1:30" x14ac:dyDescent="0.25">
      <c r="A38" t="s">
        <v>196</v>
      </c>
      <c r="B38" t="s">
        <v>243</v>
      </c>
      <c r="C38">
        <v>4</v>
      </c>
      <c r="D38" s="278">
        <v>7624.7286249999997</v>
      </c>
      <c r="U38" t="s">
        <v>242</v>
      </c>
      <c r="V38" s="107">
        <v>10643.763041666667</v>
      </c>
      <c r="W38" s="273">
        <f t="shared" si="0"/>
        <v>10643.763041666667</v>
      </c>
      <c r="Y38" s="274"/>
      <c r="Z38" s="274">
        <f t="shared" si="6"/>
        <v>0</v>
      </c>
      <c r="AA38" s="274">
        <f t="shared" si="4"/>
        <v>0</v>
      </c>
      <c r="AB38" s="278">
        <f t="shared" si="8"/>
        <v>10643.763041666667</v>
      </c>
      <c r="AD38" s="106">
        <f t="shared" si="7"/>
        <v>0</v>
      </c>
    </row>
    <row r="39" spans="1:30" x14ac:dyDescent="0.25">
      <c r="A39" t="s">
        <v>196</v>
      </c>
      <c r="B39" t="s">
        <v>243</v>
      </c>
      <c r="C39">
        <v>5</v>
      </c>
      <c r="D39" s="278">
        <v>7993.3211249999995</v>
      </c>
      <c r="U39" t="s">
        <v>242</v>
      </c>
      <c r="V39" s="107">
        <v>11194.637624999998</v>
      </c>
      <c r="W39" s="273">
        <f t="shared" si="0"/>
        <v>11194.637624999998</v>
      </c>
      <c r="Y39" s="274"/>
      <c r="Z39" s="274">
        <f t="shared" si="6"/>
        <v>0</v>
      </c>
      <c r="AA39" s="274">
        <f t="shared" si="4"/>
        <v>0</v>
      </c>
      <c r="AB39" s="278">
        <f t="shared" si="8"/>
        <v>11194.637624999998</v>
      </c>
      <c r="AD39" s="106">
        <f t="shared" si="7"/>
        <v>0</v>
      </c>
    </row>
    <row r="40" spans="1:30" x14ac:dyDescent="0.25">
      <c r="A40" t="s">
        <v>196</v>
      </c>
      <c r="B40" t="s">
        <v>243</v>
      </c>
      <c r="C40">
        <v>6</v>
      </c>
      <c r="D40" s="278">
        <v>8363.927791666667</v>
      </c>
      <c r="U40" t="s">
        <v>243</v>
      </c>
      <c r="V40" s="107">
        <v>6614.9261666666653</v>
      </c>
      <c r="W40" s="273">
        <f t="shared" si="0"/>
        <v>6614.9261666666653</v>
      </c>
      <c r="Y40" s="274"/>
      <c r="Z40" s="274">
        <f t="shared" si="6"/>
        <v>0</v>
      </c>
      <c r="AA40" s="274">
        <f t="shared" si="4"/>
        <v>0</v>
      </c>
      <c r="AB40" s="278">
        <f t="shared" si="8"/>
        <v>6614.9261666666653</v>
      </c>
      <c r="AD40" s="106">
        <f t="shared" si="7"/>
        <v>0</v>
      </c>
    </row>
    <row r="41" spans="1:30" x14ac:dyDescent="0.25">
      <c r="A41" t="s">
        <v>196</v>
      </c>
      <c r="B41" t="s">
        <v>243</v>
      </c>
      <c r="C41">
        <v>7</v>
      </c>
      <c r="D41" s="278">
        <v>8732.318874999999</v>
      </c>
      <c r="U41" t="s">
        <v>243</v>
      </c>
      <c r="V41" s="107">
        <v>6887.1407916666658</v>
      </c>
      <c r="W41" s="273">
        <f t="shared" si="0"/>
        <v>6887.1407916666658</v>
      </c>
      <c r="Y41" s="274"/>
      <c r="Z41" s="274">
        <f t="shared" si="6"/>
        <v>0</v>
      </c>
      <c r="AA41" s="274">
        <f t="shared" si="4"/>
        <v>0</v>
      </c>
      <c r="AB41" s="278">
        <f t="shared" si="8"/>
        <v>6887.1407916666658</v>
      </c>
      <c r="AD41" s="106">
        <f t="shared" si="7"/>
        <v>0</v>
      </c>
    </row>
    <row r="42" spans="1:30" x14ac:dyDescent="0.25">
      <c r="A42" t="s">
        <v>196</v>
      </c>
      <c r="B42" t="s">
        <v>243</v>
      </c>
      <c r="C42">
        <v>8</v>
      </c>
      <c r="D42" s="278">
        <v>9098.8972083333338</v>
      </c>
      <c r="U42" t="s">
        <v>243</v>
      </c>
      <c r="V42" s="107">
        <v>7256.9417916666653</v>
      </c>
      <c r="W42" s="273">
        <f t="shared" si="0"/>
        <v>7256.9417916666653</v>
      </c>
      <c r="Y42" s="274"/>
      <c r="Z42" s="274">
        <f t="shared" si="6"/>
        <v>0</v>
      </c>
      <c r="AA42" s="274">
        <f t="shared" si="4"/>
        <v>0</v>
      </c>
      <c r="AB42" s="278">
        <f t="shared" si="8"/>
        <v>7256.9417916666653</v>
      </c>
      <c r="AD42" s="106">
        <f t="shared" si="7"/>
        <v>0</v>
      </c>
    </row>
    <row r="43" spans="1:30" x14ac:dyDescent="0.25">
      <c r="A43" t="s">
        <v>196</v>
      </c>
      <c r="B43" t="s">
        <v>244</v>
      </c>
      <c r="C43">
        <v>1</v>
      </c>
      <c r="D43" s="278">
        <v>6846.4546249999994</v>
      </c>
      <c r="U43" t="s">
        <v>243</v>
      </c>
      <c r="V43" s="107">
        <v>7624.7286249999997</v>
      </c>
      <c r="W43" s="273">
        <f t="shared" si="0"/>
        <v>7624.7286249999997</v>
      </c>
      <c r="Y43" s="274"/>
      <c r="Z43" s="274">
        <f t="shared" si="6"/>
        <v>0</v>
      </c>
      <c r="AA43" s="274">
        <f t="shared" si="4"/>
        <v>0</v>
      </c>
      <c r="AB43" s="278">
        <f t="shared" si="8"/>
        <v>7624.7286249999997</v>
      </c>
      <c r="AD43" s="106">
        <f t="shared" si="7"/>
        <v>0</v>
      </c>
    </row>
    <row r="44" spans="1:30" x14ac:dyDescent="0.25">
      <c r="A44" t="s">
        <v>196</v>
      </c>
      <c r="B44" t="s">
        <v>244</v>
      </c>
      <c r="C44">
        <v>2</v>
      </c>
      <c r="D44" s="278">
        <v>7236.2965833333328</v>
      </c>
      <c r="U44" t="s">
        <v>243</v>
      </c>
      <c r="V44" s="107">
        <v>7993.3211249999995</v>
      </c>
      <c r="W44" s="273">
        <f t="shared" si="0"/>
        <v>7993.3211249999995</v>
      </c>
      <c r="Y44" s="274"/>
      <c r="Z44" s="274">
        <f t="shared" si="6"/>
        <v>0</v>
      </c>
      <c r="AA44" s="274">
        <f t="shared" si="4"/>
        <v>0</v>
      </c>
      <c r="AB44" s="278">
        <f t="shared" si="8"/>
        <v>7993.3211249999995</v>
      </c>
      <c r="AD44" s="106">
        <f t="shared" ref="AD44:AD75" si="9">V44-D39</f>
        <v>0</v>
      </c>
    </row>
    <row r="45" spans="1:30" x14ac:dyDescent="0.25">
      <c r="A45" t="s">
        <v>196</v>
      </c>
      <c r="B45" t="s">
        <v>244</v>
      </c>
      <c r="C45">
        <v>3</v>
      </c>
      <c r="D45" s="278">
        <v>7625.3328749999991</v>
      </c>
      <c r="U45" t="s">
        <v>243</v>
      </c>
      <c r="V45" s="107">
        <v>8363.927791666667</v>
      </c>
      <c r="W45" s="273">
        <f t="shared" si="0"/>
        <v>8363.927791666667</v>
      </c>
      <c r="Y45" s="274"/>
      <c r="Z45" s="274">
        <f t="shared" si="6"/>
        <v>0</v>
      </c>
      <c r="AA45" s="274">
        <f t="shared" si="4"/>
        <v>0</v>
      </c>
      <c r="AB45" s="278">
        <f t="shared" si="8"/>
        <v>8363.927791666667</v>
      </c>
      <c r="AD45" s="106">
        <f t="shared" si="9"/>
        <v>0</v>
      </c>
    </row>
    <row r="46" spans="1:30" x14ac:dyDescent="0.25">
      <c r="A46" t="s">
        <v>196</v>
      </c>
      <c r="B46" t="s">
        <v>244</v>
      </c>
      <c r="C46">
        <v>4</v>
      </c>
      <c r="D46" s="278">
        <v>8012.455708333332</v>
      </c>
      <c r="U46" t="s">
        <v>243</v>
      </c>
      <c r="V46" s="107">
        <v>8732.318874999999</v>
      </c>
      <c r="W46" s="273">
        <f t="shared" si="0"/>
        <v>8732.318874999999</v>
      </c>
      <c r="Y46" s="274"/>
      <c r="Z46" s="274">
        <f t="shared" si="6"/>
        <v>0</v>
      </c>
      <c r="AA46" s="274">
        <f t="shared" si="4"/>
        <v>0</v>
      </c>
      <c r="AB46" s="278">
        <f t="shared" si="8"/>
        <v>8732.318874999999</v>
      </c>
      <c r="AD46" s="106">
        <f t="shared" si="9"/>
        <v>0</v>
      </c>
    </row>
    <row r="47" spans="1:30" x14ac:dyDescent="0.25">
      <c r="A47" t="s">
        <v>196</v>
      </c>
      <c r="B47" t="s">
        <v>244</v>
      </c>
      <c r="C47">
        <v>5</v>
      </c>
      <c r="D47" s="278">
        <v>8400.6863333333331</v>
      </c>
      <c r="U47" t="s">
        <v>243</v>
      </c>
      <c r="V47" s="107">
        <v>9098.8972083333338</v>
      </c>
      <c r="W47" s="273">
        <f t="shared" si="0"/>
        <v>9098.8972083333338</v>
      </c>
      <c r="Y47" s="274"/>
      <c r="Z47" s="274">
        <f t="shared" si="6"/>
        <v>0</v>
      </c>
      <c r="AA47" s="274">
        <f t="shared" si="4"/>
        <v>0</v>
      </c>
      <c r="AB47" s="278">
        <f t="shared" si="8"/>
        <v>9098.8972083333338</v>
      </c>
      <c r="AD47" s="106">
        <f t="shared" si="9"/>
        <v>0</v>
      </c>
    </row>
    <row r="48" spans="1:30" x14ac:dyDescent="0.25">
      <c r="A48" t="s">
        <v>196</v>
      </c>
      <c r="B48" t="s">
        <v>244</v>
      </c>
      <c r="C48">
        <v>6</v>
      </c>
      <c r="D48" s="278">
        <v>8790.2261666666654</v>
      </c>
      <c r="U48" t="s">
        <v>244</v>
      </c>
      <c r="V48" s="107">
        <v>6846.4546249999994</v>
      </c>
      <c r="W48" s="273">
        <f t="shared" si="0"/>
        <v>6846.4546249999994</v>
      </c>
      <c r="Y48" s="274"/>
      <c r="Z48" s="274">
        <f t="shared" si="6"/>
        <v>0</v>
      </c>
      <c r="AA48" s="274">
        <f t="shared" si="4"/>
        <v>0</v>
      </c>
      <c r="AB48" s="278">
        <f t="shared" si="8"/>
        <v>6846.4546249999994</v>
      </c>
      <c r="AD48" s="106">
        <f t="shared" si="9"/>
        <v>0</v>
      </c>
    </row>
    <row r="49" spans="1:30" x14ac:dyDescent="0.25">
      <c r="A49" t="s">
        <v>196</v>
      </c>
      <c r="B49" t="s">
        <v>244</v>
      </c>
      <c r="C49">
        <v>7</v>
      </c>
      <c r="D49" s="278">
        <v>9177.8525416666653</v>
      </c>
      <c r="U49" t="s">
        <v>244</v>
      </c>
      <c r="V49" s="107">
        <v>7236.2965833333328</v>
      </c>
      <c r="W49" s="273">
        <f t="shared" si="0"/>
        <v>7236.2965833333328</v>
      </c>
      <c r="Y49" s="274"/>
      <c r="Z49" s="274">
        <f t="shared" si="6"/>
        <v>0</v>
      </c>
      <c r="AA49" s="274">
        <f t="shared" si="4"/>
        <v>0</v>
      </c>
      <c r="AB49" s="278">
        <f t="shared" si="8"/>
        <v>7236.2965833333328</v>
      </c>
      <c r="AD49" s="106">
        <f t="shared" si="9"/>
        <v>0</v>
      </c>
    </row>
    <row r="50" spans="1:30" x14ac:dyDescent="0.25">
      <c r="A50" t="s">
        <v>196</v>
      </c>
      <c r="B50" t="s">
        <v>244</v>
      </c>
      <c r="C50">
        <v>8</v>
      </c>
      <c r="D50" s="278">
        <v>9563.8675833333327</v>
      </c>
      <c r="U50" t="s">
        <v>244</v>
      </c>
      <c r="V50" s="107">
        <v>7625.3328749999991</v>
      </c>
      <c r="W50" s="273">
        <f t="shared" si="0"/>
        <v>7625.3328749999991</v>
      </c>
      <c r="Y50" s="274"/>
      <c r="Z50" s="274">
        <f t="shared" si="6"/>
        <v>0</v>
      </c>
      <c r="AA50" s="274">
        <f t="shared" si="4"/>
        <v>0</v>
      </c>
      <c r="AB50" s="278">
        <f t="shared" si="8"/>
        <v>7625.3328749999991</v>
      </c>
      <c r="AD50" s="106">
        <f t="shared" si="9"/>
        <v>0</v>
      </c>
    </row>
    <row r="51" spans="1:30" x14ac:dyDescent="0.25">
      <c r="A51" t="s">
        <v>196</v>
      </c>
      <c r="B51" t="s">
        <v>245</v>
      </c>
      <c r="C51">
        <v>1</v>
      </c>
      <c r="D51" s="278">
        <v>5015.1742916666662</v>
      </c>
      <c r="U51" t="s">
        <v>244</v>
      </c>
      <c r="V51" s="107">
        <v>8012.455708333332</v>
      </c>
      <c r="W51" s="273">
        <f t="shared" si="0"/>
        <v>8012.455708333332</v>
      </c>
      <c r="Y51" s="274"/>
      <c r="Z51" s="274">
        <f t="shared" si="6"/>
        <v>0</v>
      </c>
      <c r="AA51" s="274">
        <f t="shared" si="4"/>
        <v>0</v>
      </c>
      <c r="AB51" s="278">
        <f t="shared" si="8"/>
        <v>8012.455708333332</v>
      </c>
      <c r="AD51" s="106">
        <f t="shared" si="9"/>
        <v>0</v>
      </c>
    </row>
    <row r="52" spans="1:30" x14ac:dyDescent="0.25">
      <c r="A52" t="s">
        <v>196</v>
      </c>
      <c r="B52" t="s">
        <v>245</v>
      </c>
      <c r="C52">
        <v>2</v>
      </c>
      <c r="D52" s="278">
        <v>5185.4720833333331</v>
      </c>
      <c r="U52" t="s">
        <v>244</v>
      </c>
      <c r="V52" s="107">
        <v>8400.6863333333331</v>
      </c>
      <c r="W52" s="273">
        <f t="shared" si="0"/>
        <v>8400.6863333333331</v>
      </c>
      <c r="Y52" s="274"/>
      <c r="Z52" s="274">
        <f t="shared" si="6"/>
        <v>0</v>
      </c>
      <c r="AA52" s="274">
        <f t="shared" si="4"/>
        <v>0</v>
      </c>
      <c r="AB52" s="278">
        <f t="shared" si="8"/>
        <v>8400.6863333333331</v>
      </c>
      <c r="AD52" s="106">
        <f t="shared" si="9"/>
        <v>0</v>
      </c>
    </row>
    <row r="53" spans="1:30" x14ac:dyDescent="0.25">
      <c r="A53" t="s">
        <v>196</v>
      </c>
      <c r="B53" t="s">
        <v>245</v>
      </c>
      <c r="C53">
        <v>3</v>
      </c>
      <c r="D53" s="278">
        <v>6103.5292499999996</v>
      </c>
      <c r="U53" t="s">
        <v>244</v>
      </c>
      <c r="V53" s="107">
        <v>8790.2261666666654</v>
      </c>
      <c r="W53" s="273">
        <f t="shared" si="0"/>
        <v>8790.2261666666654</v>
      </c>
      <c r="Y53" s="274"/>
      <c r="Z53" s="274">
        <f t="shared" si="6"/>
        <v>0</v>
      </c>
      <c r="AA53" s="274">
        <f t="shared" si="4"/>
        <v>0</v>
      </c>
      <c r="AB53" s="278">
        <f t="shared" si="8"/>
        <v>8790.2261666666654</v>
      </c>
      <c r="AD53" s="106">
        <f t="shared" si="9"/>
        <v>0</v>
      </c>
    </row>
    <row r="54" spans="1:30" x14ac:dyDescent="0.25">
      <c r="A54" t="s">
        <v>196</v>
      </c>
      <c r="B54" t="s">
        <v>245</v>
      </c>
      <c r="C54">
        <v>4</v>
      </c>
      <c r="D54" s="278">
        <v>6583.1023333333324</v>
      </c>
      <c r="U54" t="s">
        <v>244</v>
      </c>
      <c r="V54" s="107">
        <v>9177.8525416666653</v>
      </c>
      <c r="W54" s="273">
        <f t="shared" si="0"/>
        <v>9177.8525416666653</v>
      </c>
      <c r="Y54" s="274"/>
      <c r="Z54" s="274">
        <f t="shared" si="6"/>
        <v>0</v>
      </c>
      <c r="AA54" s="274">
        <f t="shared" si="4"/>
        <v>0</v>
      </c>
      <c r="AB54" s="278">
        <f t="shared" si="8"/>
        <v>9177.8525416666653</v>
      </c>
      <c r="AD54" s="106">
        <f t="shared" si="9"/>
        <v>0</v>
      </c>
    </row>
    <row r="55" spans="1:30" x14ac:dyDescent="0.25">
      <c r="A55" t="s">
        <v>196</v>
      </c>
      <c r="B55" t="s">
        <v>245</v>
      </c>
      <c r="C55">
        <v>5</v>
      </c>
      <c r="D55" s="278">
        <v>6952.2990833333324</v>
      </c>
      <c r="U55" t="s">
        <v>244</v>
      </c>
      <c r="V55" s="107">
        <v>9563.8675833333327</v>
      </c>
      <c r="W55" s="273">
        <f t="shared" si="0"/>
        <v>9563.8675833333327</v>
      </c>
      <c r="Y55" s="274"/>
      <c r="Z55" s="274">
        <f t="shared" si="6"/>
        <v>0</v>
      </c>
      <c r="AA55" s="274">
        <f t="shared" si="4"/>
        <v>0</v>
      </c>
      <c r="AB55" s="278">
        <f t="shared" si="8"/>
        <v>9563.8675833333327</v>
      </c>
      <c r="AD55" s="106">
        <f t="shared" si="9"/>
        <v>0</v>
      </c>
    </row>
    <row r="56" spans="1:30" x14ac:dyDescent="0.25">
      <c r="A56" t="s">
        <v>196</v>
      </c>
      <c r="B56" t="s">
        <v>245</v>
      </c>
      <c r="C56">
        <v>6</v>
      </c>
      <c r="D56" s="278">
        <v>7418.981499999999</v>
      </c>
      <c r="U56" t="s">
        <v>245</v>
      </c>
      <c r="V56" s="107">
        <v>5015.1742916666662</v>
      </c>
      <c r="W56" s="273">
        <f t="shared" si="0"/>
        <v>5015.1742916666662</v>
      </c>
      <c r="Y56" s="274"/>
      <c r="Z56" s="274">
        <f t="shared" si="6"/>
        <v>0</v>
      </c>
      <c r="AA56" s="274">
        <f t="shared" si="4"/>
        <v>0</v>
      </c>
      <c r="AB56" s="278">
        <f t="shared" si="8"/>
        <v>5015.1742916666662</v>
      </c>
      <c r="AD56" s="106">
        <f t="shared" si="9"/>
        <v>0</v>
      </c>
    </row>
    <row r="57" spans="1:30" x14ac:dyDescent="0.25">
      <c r="A57" t="s">
        <v>196</v>
      </c>
      <c r="B57" t="s">
        <v>245</v>
      </c>
      <c r="C57">
        <v>7</v>
      </c>
      <c r="D57" s="278">
        <v>7883.9518749999988</v>
      </c>
      <c r="U57" t="s">
        <v>245</v>
      </c>
      <c r="V57" s="107">
        <v>5185.4720833333331</v>
      </c>
      <c r="W57" s="273">
        <f t="shared" si="0"/>
        <v>5185.4720833333331</v>
      </c>
      <c r="Y57" s="274"/>
      <c r="Z57" s="274">
        <f t="shared" si="6"/>
        <v>0</v>
      </c>
      <c r="AA57" s="274">
        <f t="shared" si="4"/>
        <v>0</v>
      </c>
      <c r="AB57" s="278">
        <f t="shared" si="8"/>
        <v>5185.4720833333331</v>
      </c>
      <c r="AD57" s="106">
        <f t="shared" si="9"/>
        <v>0</v>
      </c>
    </row>
    <row r="58" spans="1:30" x14ac:dyDescent="0.25">
      <c r="A58" t="s">
        <v>196</v>
      </c>
      <c r="B58" t="s">
        <v>246</v>
      </c>
      <c r="C58">
        <v>1</v>
      </c>
      <c r="D58" s="278">
        <v>5269.5635416666664</v>
      </c>
      <c r="U58" t="s">
        <v>245</v>
      </c>
      <c r="V58" s="107">
        <v>6103.5292499999996</v>
      </c>
      <c r="W58" s="273">
        <f t="shared" si="0"/>
        <v>6103.5292499999996</v>
      </c>
      <c r="Y58" s="274"/>
      <c r="Z58" s="274">
        <f t="shared" si="6"/>
        <v>0</v>
      </c>
      <c r="AA58" s="274">
        <f t="shared" si="4"/>
        <v>0</v>
      </c>
      <c r="AB58" s="278">
        <f t="shared" si="8"/>
        <v>6103.5292499999996</v>
      </c>
      <c r="AD58" s="106">
        <f t="shared" si="9"/>
        <v>0</v>
      </c>
    </row>
    <row r="59" spans="1:30" x14ac:dyDescent="0.25">
      <c r="A59" t="s">
        <v>196</v>
      </c>
      <c r="B59" t="s">
        <v>246</v>
      </c>
      <c r="C59">
        <v>2</v>
      </c>
      <c r="D59" s="278">
        <v>5449.7307499999997</v>
      </c>
      <c r="U59" t="s">
        <v>245</v>
      </c>
      <c r="V59" s="107">
        <v>6583.1023333333324</v>
      </c>
      <c r="W59" s="273">
        <f t="shared" si="0"/>
        <v>6583.1023333333324</v>
      </c>
      <c r="Y59" s="274"/>
      <c r="Z59" s="274">
        <f t="shared" si="6"/>
        <v>0</v>
      </c>
      <c r="AA59" s="274">
        <f t="shared" si="4"/>
        <v>0</v>
      </c>
      <c r="AB59" s="278">
        <f t="shared" si="8"/>
        <v>6583.1023333333324</v>
      </c>
      <c r="AD59" s="106">
        <f t="shared" si="9"/>
        <v>0</v>
      </c>
    </row>
    <row r="60" spans="1:30" x14ac:dyDescent="0.25">
      <c r="A60" t="s">
        <v>196</v>
      </c>
      <c r="B60" t="s">
        <v>246</v>
      </c>
      <c r="C60">
        <v>3</v>
      </c>
      <c r="D60" s="278">
        <v>6414.7179999999998</v>
      </c>
      <c r="U60" t="s">
        <v>245</v>
      </c>
      <c r="V60" s="107">
        <v>6952.2990833333324</v>
      </c>
      <c r="W60" s="273">
        <f t="shared" si="0"/>
        <v>6952.2990833333324</v>
      </c>
      <c r="Y60" s="274"/>
      <c r="Z60" s="274">
        <f t="shared" si="6"/>
        <v>0</v>
      </c>
      <c r="AA60" s="274">
        <f t="shared" si="4"/>
        <v>0</v>
      </c>
      <c r="AB60" s="278">
        <f t="shared" si="8"/>
        <v>6952.2990833333324</v>
      </c>
      <c r="AD60" s="106">
        <f t="shared" si="9"/>
        <v>0</v>
      </c>
    </row>
    <row r="61" spans="1:30" x14ac:dyDescent="0.25">
      <c r="A61" t="s">
        <v>196</v>
      </c>
      <c r="B61" t="s">
        <v>246</v>
      </c>
      <c r="C61">
        <v>4</v>
      </c>
      <c r="D61" s="278">
        <v>6813.9258333333337</v>
      </c>
      <c r="U61" t="s">
        <v>245</v>
      </c>
      <c r="V61" s="107">
        <v>7418.981499999999</v>
      </c>
      <c r="W61" s="273">
        <f t="shared" si="0"/>
        <v>7418.981499999999</v>
      </c>
      <c r="Y61" s="274"/>
      <c r="Z61" s="274">
        <f t="shared" si="6"/>
        <v>0</v>
      </c>
      <c r="AA61" s="274">
        <f t="shared" si="4"/>
        <v>0</v>
      </c>
      <c r="AB61" s="278">
        <f t="shared" si="8"/>
        <v>7418.981499999999</v>
      </c>
      <c r="AD61" s="106">
        <f t="shared" si="9"/>
        <v>0</v>
      </c>
    </row>
    <row r="62" spans="1:30" x14ac:dyDescent="0.25">
      <c r="A62" t="s">
        <v>196</v>
      </c>
      <c r="B62" t="s">
        <v>246</v>
      </c>
      <c r="C62">
        <v>5</v>
      </c>
      <c r="D62" s="278">
        <v>7304.8789583333319</v>
      </c>
      <c r="U62" t="s">
        <v>245</v>
      </c>
      <c r="V62" s="107">
        <v>7883.9518749999988</v>
      </c>
      <c r="W62" s="273">
        <f t="shared" si="0"/>
        <v>7883.9518749999988</v>
      </c>
      <c r="Y62" s="274"/>
      <c r="Z62" s="274">
        <f t="shared" si="6"/>
        <v>0</v>
      </c>
      <c r="AA62" s="274">
        <f t="shared" si="4"/>
        <v>0</v>
      </c>
      <c r="AB62" s="278">
        <f t="shared" si="8"/>
        <v>7883.9518749999988</v>
      </c>
      <c r="AD62" s="106">
        <f t="shared" si="9"/>
        <v>0</v>
      </c>
    </row>
    <row r="63" spans="1:30" x14ac:dyDescent="0.25">
      <c r="A63" t="s">
        <v>196</v>
      </c>
      <c r="B63" t="s">
        <v>246</v>
      </c>
      <c r="C63">
        <v>6</v>
      </c>
      <c r="D63" s="278">
        <v>7795.6306666666669</v>
      </c>
      <c r="U63" t="s">
        <v>246</v>
      </c>
      <c r="V63" s="107">
        <v>5269.5635416666664</v>
      </c>
      <c r="W63" s="273">
        <f t="shared" si="0"/>
        <v>5269.5635416666664</v>
      </c>
      <c r="Y63" s="274"/>
      <c r="Z63" s="274">
        <f t="shared" si="6"/>
        <v>0</v>
      </c>
      <c r="AA63" s="274">
        <f t="shared" si="4"/>
        <v>0</v>
      </c>
      <c r="AB63" s="278">
        <f t="shared" si="8"/>
        <v>5269.5635416666664</v>
      </c>
      <c r="AD63" s="106">
        <f t="shared" si="9"/>
        <v>0</v>
      </c>
    </row>
    <row r="64" spans="1:30" x14ac:dyDescent="0.25">
      <c r="A64" t="s">
        <v>196</v>
      </c>
      <c r="B64" t="s">
        <v>246</v>
      </c>
      <c r="C64">
        <v>7</v>
      </c>
      <c r="D64" s="278">
        <v>8284.9724583333318</v>
      </c>
      <c r="U64" t="s">
        <v>246</v>
      </c>
      <c r="V64" s="107">
        <v>5449.7307499999997</v>
      </c>
      <c r="W64" s="273">
        <f t="shared" si="0"/>
        <v>5449.7307499999997</v>
      </c>
      <c r="Y64" s="274"/>
      <c r="Z64" s="274">
        <f t="shared" si="6"/>
        <v>0</v>
      </c>
      <c r="AA64" s="274">
        <f t="shared" si="4"/>
        <v>0</v>
      </c>
      <c r="AB64" s="278">
        <f t="shared" si="8"/>
        <v>5449.7307499999997</v>
      </c>
      <c r="AD64" s="106">
        <f t="shared" si="9"/>
        <v>0</v>
      </c>
    </row>
    <row r="65" spans="1:30" x14ac:dyDescent="0.25">
      <c r="A65" t="s">
        <v>196</v>
      </c>
      <c r="B65" t="s">
        <v>247</v>
      </c>
      <c r="C65">
        <v>1</v>
      </c>
      <c r="D65" s="278">
        <v>3338.2798333333335</v>
      </c>
      <c r="U65" t="s">
        <v>246</v>
      </c>
      <c r="V65" s="107">
        <v>6414.7179999999998</v>
      </c>
      <c r="W65" s="273">
        <f t="shared" si="0"/>
        <v>6414.7179999999998</v>
      </c>
      <c r="Y65" s="274"/>
      <c r="Z65" s="274">
        <f t="shared" si="6"/>
        <v>0</v>
      </c>
      <c r="AA65" s="274">
        <f t="shared" si="4"/>
        <v>0</v>
      </c>
      <c r="AB65" s="278">
        <f t="shared" si="8"/>
        <v>6414.7179999999998</v>
      </c>
      <c r="AD65" s="106">
        <f t="shared" si="9"/>
        <v>0</v>
      </c>
    </row>
    <row r="66" spans="1:30" x14ac:dyDescent="0.25">
      <c r="A66" t="s">
        <v>196</v>
      </c>
      <c r="B66" t="s">
        <v>247</v>
      </c>
      <c r="C66">
        <v>2</v>
      </c>
      <c r="D66" s="278">
        <v>3532.8483333333334</v>
      </c>
      <c r="U66" t="s">
        <v>246</v>
      </c>
      <c r="V66" s="107">
        <v>6813.9258333333337</v>
      </c>
      <c r="W66" s="273">
        <f t="shared" si="0"/>
        <v>6813.9258333333337</v>
      </c>
      <c r="Y66" s="274"/>
      <c r="Z66" s="274">
        <f t="shared" si="6"/>
        <v>0</v>
      </c>
      <c r="AA66" s="274">
        <f t="shared" si="4"/>
        <v>0</v>
      </c>
      <c r="AB66" s="278">
        <f t="shared" si="8"/>
        <v>6813.9258333333337</v>
      </c>
      <c r="AD66" s="106">
        <f t="shared" si="9"/>
        <v>0</v>
      </c>
    </row>
    <row r="67" spans="1:30" x14ac:dyDescent="0.25">
      <c r="A67" t="s">
        <v>196</v>
      </c>
      <c r="B67" t="s">
        <v>247</v>
      </c>
      <c r="C67">
        <v>3</v>
      </c>
      <c r="D67" s="278">
        <v>3697.9092916666664</v>
      </c>
      <c r="U67" t="s">
        <v>246</v>
      </c>
      <c r="V67" s="107">
        <v>7304.8789583333319</v>
      </c>
      <c r="W67" s="273">
        <f t="shared" ref="W67:W130" si="10">V67</f>
        <v>7304.8789583333319</v>
      </c>
      <c r="Y67" s="274"/>
      <c r="Z67" s="274">
        <f t="shared" si="6"/>
        <v>0</v>
      </c>
      <c r="AA67" s="274">
        <f t="shared" ref="AA67:AA102" si="11">Z67/12</f>
        <v>0</v>
      </c>
      <c r="AB67" s="278">
        <f t="shared" ref="AB67:AB130" si="12">AA67+W67</f>
        <v>7304.8789583333319</v>
      </c>
      <c r="AD67" s="106">
        <f t="shared" si="9"/>
        <v>0</v>
      </c>
    </row>
    <row r="68" spans="1:30" x14ac:dyDescent="0.25">
      <c r="A68" t="s">
        <v>196</v>
      </c>
      <c r="B68" t="s">
        <v>247</v>
      </c>
      <c r="C68">
        <v>4</v>
      </c>
      <c r="D68" s="278">
        <v>3914.130083333333</v>
      </c>
      <c r="U68" t="s">
        <v>246</v>
      </c>
      <c r="V68" s="107">
        <v>7795.6306666666669</v>
      </c>
      <c r="W68" s="273">
        <f t="shared" si="10"/>
        <v>7795.6306666666669</v>
      </c>
      <c r="Y68" s="274"/>
      <c r="Z68" s="274">
        <f t="shared" si="6"/>
        <v>0</v>
      </c>
      <c r="AA68" s="274">
        <f t="shared" si="11"/>
        <v>0</v>
      </c>
      <c r="AB68" s="278">
        <f t="shared" si="12"/>
        <v>7795.6306666666669</v>
      </c>
      <c r="AD68" s="106">
        <f t="shared" si="9"/>
        <v>0</v>
      </c>
    </row>
    <row r="69" spans="1:30" x14ac:dyDescent="0.25">
      <c r="A69" t="s">
        <v>196</v>
      </c>
      <c r="B69" t="s">
        <v>247</v>
      </c>
      <c r="C69">
        <v>5</v>
      </c>
      <c r="D69" s="278">
        <v>4135.4870000000001</v>
      </c>
      <c r="U69" t="s">
        <v>246</v>
      </c>
      <c r="V69" s="107">
        <v>8284.9724583333318</v>
      </c>
      <c r="W69" s="273">
        <f t="shared" si="10"/>
        <v>8284.9724583333318</v>
      </c>
      <c r="Y69" s="274"/>
      <c r="Z69" s="274">
        <f t="shared" si="6"/>
        <v>0</v>
      </c>
      <c r="AA69" s="274">
        <f t="shared" si="11"/>
        <v>0</v>
      </c>
      <c r="AB69" s="278">
        <f t="shared" si="12"/>
        <v>8284.9724583333318</v>
      </c>
      <c r="AD69" s="106">
        <f t="shared" si="9"/>
        <v>0</v>
      </c>
    </row>
    <row r="70" spans="1:30" x14ac:dyDescent="0.25">
      <c r="A70" t="s">
        <v>196</v>
      </c>
      <c r="B70" t="s">
        <v>247</v>
      </c>
      <c r="C70">
        <v>6</v>
      </c>
      <c r="D70" s="278">
        <v>4323.509458333333</v>
      </c>
      <c r="U70" t="s">
        <v>247</v>
      </c>
      <c r="V70" s="107">
        <v>3338.2798333333335</v>
      </c>
      <c r="W70" s="273">
        <f t="shared" si="10"/>
        <v>3338.2798333333335</v>
      </c>
      <c r="Y70" s="274"/>
      <c r="Z70" s="274">
        <f t="shared" si="6"/>
        <v>0</v>
      </c>
      <c r="AA70" s="274">
        <f t="shared" si="11"/>
        <v>0</v>
      </c>
      <c r="AB70" s="278">
        <f t="shared" si="12"/>
        <v>3338.2798333333335</v>
      </c>
      <c r="AD70" s="106">
        <f t="shared" si="9"/>
        <v>0</v>
      </c>
    </row>
    <row r="71" spans="1:30" x14ac:dyDescent="0.25">
      <c r="A71" t="s">
        <v>196</v>
      </c>
      <c r="B71" t="s">
        <v>247</v>
      </c>
      <c r="C71">
        <v>7</v>
      </c>
      <c r="D71" s="278">
        <v>4509.1149166666664</v>
      </c>
      <c r="U71" t="s">
        <v>247</v>
      </c>
      <c r="V71" s="107">
        <v>3532.8483333333334</v>
      </c>
      <c r="W71" s="273">
        <f t="shared" si="10"/>
        <v>3532.8483333333334</v>
      </c>
      <c r="Y71" s="274"/>
      <c r="Z71" s="274">
        <f t="shared" si="6"/>
        <v>0</v>
      </c>
      <c r="AA71" s="274">
        <f t="shared" si="11"/>
        <v>0</v>
      </c>
      <c r="AB71" s="278">
        <f t="shared" si="12"/>
        <v>3532.8483333333334</v>
      </c>
      <c r="AD71" s="106">
        <f t="shared" si="9"/>
        <v>0</v>
      </c>
    </row>
    <row r="72" spans="1:30" x14ac:dyDescent="0.25">
      <c r="A72" t="s">
        <v>196</v>
      </c>
      <c r="B72" t="s">
        <v>247</v>
      </c>
      <c r="C72">
        <v>8</v>
      </c>
      <c r="D72" s="278">
        <v>4695.9288749999996</v>
      </c>
      <c r="U72" t="s">
        <v>247</v>
      </c>
      <c r="V72" s="107">
        <v>3697.9092916666664</v>
      </c>
      <c r="W72" s="273">
        <f t="shared" si="10"/>
        <v>3697.9092916666664</v>
      </c>
      <c r="Y72" s="274"/>
      <c r="Z72" s="274">
        <f t="shared" si="6"/>
        <v>0</v>
      </c>
      <c r="AA72" s="274">
        <f t="shared" si="11"/>
        <v>0</v>
      </c>
      <c r="AB72" s="278">
        <f t="shared" si="12"/>
        <v>3697.9092916666664</v>
      </c>
      <c r="AD72" s="106">
        <f t="shared" si="9"/>
        <v>0</v>
      </c>
    </row>
    <row r="73" spans="1:30" x14ac:dyDescent="0.25">
      <c r="A73" t="s">
        <v>196</v>
      </c>
      <c r="B73" t="s">
        <v>247</v>
      </c>
      <c r="C73">
        <v>9</v>
      </c>
      <c r="D73" s="278">
        <v>4882.3399999999992</v>
      </c>
      <c r="U73" t="s">
        <v>247</v>
      </c>
      <c r="V73" s="107">
        <v>3914.130083333333</v>
      </c>
      <c r="W73" s="273">
        <f t="shared" si="10"/>
        <v>3914.130083333333</v>
      </c>
      <c r="Y73" s="274"/>
      <c r="Z73" s="274">
        <f t="shared" si="6"/>
        <v>0</v>
      </c>
      <c r="AA73" s="274">
        <f t="shared" si="11"/>
        <v>0</v>
      </c>
      <c r="AB73" s="278">
        <f t="shared" si="12"/>
        <v>3914.130083333333</v>
      </c>
      <c r="AD73" s="106">
        <f t="shared" si="9"/>
        <v>0</v>
      </c>
    </row>
    <row r="74" spans="1:30" x14ac:dyDescent="0.25">
      <c r="A74" t="s">
        <v>196</v>
      </c>
      <c r="B74" t="s">
        <v>247</v>
      </c>
      <c r="C74">
        <v>10</v>
      </c>
      <c r="D74" s="278">
        <v>5075.498583333333</v>
      </c>
      <c r="U74" t="s">
        <v>247</v>
      </c>
      <c r="V74" s="107">
        <v>4135.4870000000001</v>
      </c>
      <c r="W74" s="273">
        <f t="shared" si="10"/>
        <v>4135.4870000000001</v>
      </c>
      <c r="Y74" s="274"/>
      <c r="Z74" s="274">
        <f t="shared" si="6"/>
        <v>0</v>
      </c>
      <c r="AA74" s="274">
        <f t="shared" si="11"/>
        <v>0</v>
      </c>
      <c r="AB74" s="278">
        <f t="shared" si="12"/>
        <v>4135.4870000000001</v>
      </c>
      <c r="AD74" s="106">
        <f t="shared" si="9"/>
        <v>0</v>
      </c>
    </row>
    <row r="75" spans="1:30" x14ac:dyDescent="0.25">
      <c r="A75" t="s">
        <v>196</v>
      </c>
      <c r="B75" t="s">
        <v>247</v>
      </c>
      <c r="C75">
        <v>11</v>
      </c>
      <c r="D75" s="278">
        <v>5269.7649583333332</v>
      </c>
      <c r="U75" t="s">
        <v>247</v>
      </c>
      <c r="V75" s="107">
        <v>4323.509458333333</v>
      </c>
      <c r="W75" s="273">
        <f t="shared" si="10"/>
        <v>4323.509458333333</v>
      </c>
      <c r="Y75" s="274"/>
      <c r="Z75" s="274">
        <f t="shared" ref="Z75:Z102" si="13">Y75+X75</f>
        <v>0</v>
      </c>
      <c r="AA75" s="274">
        <f t="shared" si="11"/>
        <v>0</v>
      </c>
      <c r="AB75" s="278">
        <f t="shared" si="12"/>
        <v>4323.509458333333</v>
      </c>
      <c r="AD75" s="106">
        <f t="shared" si="9"/>
        <v>0</v>
      </c>
    </row>
    <row r="76" spans="1:30" x14ac:dyDescent="0.25">
      <c r="A76" t="s">
        <v>196</v>
      </c>
      <c r="B76" t="s">
        <v>247</v>
      </c>
      <c r="C76">
        <v>12</v>
      </c>
      <c r="D76" s="278">
        <v>5462.2185833333324</v>
      </c>
      <c r="U76" t="s">
        <v>247</v>
      </c>
      <c r="V76" s="107">
        <v>4509.1149166666664</v>
      </c>
      <c r="W76" s="273">
        <f t="shared" si="10"/>
        <v>4509.1149166666664</v>
      </c>
      <c r="Y76" s="274"/>
      <c r="Z76" s="274">
        <f t="shared" si="13"/>
        <v>0</v>
      </c>
      <c r="AA76" s="274">
        <f t="shared" si="11"/>
        <v>0</v>
      </c>
      <c r="AB76" s="278">
        <f t="shared" si="12"/>
        <v>4509.1149166666664</v>
      </c>
      <c r="AD76" s="106">
        <f t="shared" ref="AD76:AD107" si="14">V76-D71</f>
        <v>0</v>
      </c>
    </row>
    <row r="77" spans="1:30" x14ac:dyDescent="0.25">
      <c r="A77" t="s">
        <v>196</v>
      </c>
      <c r="B77" t="s">
        <v>247</v>
      </c>
      <c r="C77">
        <v>13</v>
      </c>
      <c r="D77" s="278">
        <v>5665.1458749999993</v>
      </c>
      <c r="U77" t="s">
        <v>247</v>
      </c>
      <c r="V77" s="107">
        <v>4695.9288749999996</v>
      </c>
      <c r="W77" s="273">
        <f t="shared" si="10"/>
        <v>4695.9288749999996</v>
      </c>
      <c r="Y77" s="274"/>
      <c r="Z77" s="274">
        <f t="shared" si="13"/>
        <v>0</v>
      </c>
      <c r="AA77" s="274">
        <f t="shared" si="11"/>
        <v>0</v>
      </c>
      <c r="AB77" s="278">
        <f t="shared" si="12"/>
        <v>4695.9288749999996</v>
      </c>
      <c r="AD77" s="106">
        <f t="shared" si="14"/>
        <v>0</v>
      </c>
    </row>
    <row r="78" spans="1:30" x14ac:dyDescent="0.25">
      <c r="A78" t="s">
        <v>196</v>
      </c>
      <c r="B78" t="s">
        <v>247</v>
      </c>
      <c r="C78">
        <v>14</v>
      </c>
      <c r="D78" s="278">
        <v>5859.0094166666668</v>
      </c>
      <c r="U78" t="s">
        <v>247</v>
      </c>
      <c r="V78" s="107">
        <v>4882.3399999999992</v>
      </c>
      <c r="W78" s="273">
        <f t="shared" si="10"/>
        <v>4882.3399999999992</v>
      </c>
      <c r="Y78" s="274"/>
      <c r="Z78" s="274">
        <f t="shared" si="13"/>
        <v>0</v>
      </c>
      <c r="AA78" s="274">
        <f t="shared" si="11"/>
        <v>0</v>
      </c>
      <c r="AB78" s="278">
        <f t="shared" si="12"/>
        <v>4882.3399999999992</v>
      </c>
      <c r="AD78" s="106">
        <f t="shared" si="14"/>
        <v>0</v>
      </c>
    </row>
    <row r="79" spans="1:30" x14ac:dyDescent="0.25">
      <c r="A79" t="s">
        <v>197</v>
      </c>
      <c r="B79" t="s">
        <v>248</v>
      </c>
      <c r="C79">
        <v>1</v>
      </c>
      <c r="D79" s="278">
        <v>6145.5422309027763</v>
      </c>
      <c r="U79" t="s">
        <v>247</v>
      </c>
      <c r="V79" s="107">
        <v>5075.498583333333</v>
      </c>
      <c r="W79" s="273">
        <f t="shared" si="10"/>
        <v>5075.498583333333</v>
      </c>
      <c r="Y79" s="274"/>
      <c r="Z79" s="274">
        <f t="shared" si="13"/>
        <v>0</v>
      </c>
      <c r="AA79" s="274">
        <f t="shared" si="11"/>
        <v>0</v>
      </c>
      <c r="AB79" s="278">
        <f t="shared" si="12"/>
        <v>5075.498583333333</v>
      </c>
      <c r="AD79" s="106">
        <f t="shared" si="14"/>
        <v>0</v>
      </c>
    </row>
    <row r="80" spans="1:30" x14ac:dyDescent="0.25">
      <c r="A80" t="s">
        <v>197</v>
      </c>
      <c r="B80" t="s">
        <v>248</v>
      </c>
      <c r="C80">
        <v>2</v>
      </c>
      <c r="D80" s="278">
        <v>6352.7286458333328</v>
      </c>
      <c r="U80" t="s">
        <v>247</v>
      </c>
      <c r="V80" s="107">
        <v>5269.7649583333332</v>
      </c>
      <c r="W80" s="273">
        <f t="shared" si="10"/>
        <v>5269.7649583333332</v>
      </c>
      <c r="Y80" s="274"/>
      <c r="Z80" s="274">
        <f t="shared" si="13"/>
        <v>0</v>
      </c>
      <c r="AA80" s="274">
        <f t="shared" si="11"/>
        <v>0</v>
      </c>
      <c r="AB80" s="278">
        <f t="shared" si="12"/>
        <v>5269.7649583333332</v>
      </c>
      <c r="AD80" s="106">
        <f t="shared" si="14"/>
        <v>0</v>
      </c>
    </row>
    <row r="81" spans="1:30" x14ac:dyDescent="0.25">
      <c r="A81" t="s">
        <v>197</v>
      </c>
      <c r="B81" t="s">
        <v>248</v>
      </c>
      <c r="C81">
        <v>3</v>
      </c>
      <c r="D81" s="278">
        <v>6557.5022569444436</v>
      </c>
      <c r="U81" t="s">
        <v>247</v>
      </c>
      <c r="V81" s="107">
        <v>5462.2185833333324</v>
      </c>
      <c r="W81" s="273">
        <f t="shared" si="10"/>
        <v>5462.2185833333324</v>
      </c>
      <c r="Y81" s="274"/>
      <c r="Z81" s="274">
        <f t="shared" si="13"/>
        <v>0</v>
      </c>
      <c r="AA81" s="274">
        <f t="shared" si="11"/>
        <v>0</v>
      </c>
      <c r="AB81" s="278">
        <f t="shared" si="12"/>
        <v>5462.2185833333324</v>
      </c>
      <c r="AD81" s="106">
        <f t="shared" si="14"/>
        <v>0</v>
      </c>
    </row>
    <row r="82" spans="1:30" x14ac:dyDescent="0.25">
      <c r="A82" t="s">
        <v>197</v>
      </c>
      <c r="B82" t="s">
        <v>248</v>
      </c>
      <c r="C82">
        <v>4</v>
      </c>
      <c r="D82" s="278">
        <v>6796.4747395833328</v>
      </c>
      <c r="U82" t="s">
        <v>247</v>
      </c>
      <c r="V82" s="107">
        <v>5665.1458749999993</v>
      </c>
      <c r="W82" s="273">
        <f t="shared" si="10"/>
        <v>5665.1458749999993</v>
      </c>
      <c r="Y82" s="274"/>
      <c r="Z82" s="274">
        <f t="shared" si="13"/>
        <v>0</v>
      </c>
      <c r="AA82" s="274">
        <f t="shared" si="11"/>
        <v>0</v>
      </c>
      <c r="AB82" s="278">
        <f t="shared" si="12"/>
        <v>5665.1458749999993</v>
      </c>
      <c r="AD82" s="106">
        <f t="shared" si="14"/>
        <v>0</v>
      </c>
    </row>
    <row r="83" spans="1:30" x14ac:dyDescent="0.25">
      <c r="A83" t="s">
        <v>197</v>
      </c>
      <c r="B83" t="s">
        <v>248</v>
      </c>
      <c r="C83">
        <v>5</v>
      </c>
      <c r="D83" s="278">
        <v>7034.1883680555547</v>
      </c>
      <c r="U83" t="s">
        <v>247</v>
      </c>
      <c r="V83" s="107">
        <v>5859.0094166666668</v>
      </c>
      <c r="W83" s="273">
        <f t="shared" si="10"/>
        <v>5859.0094166666668</v>
      </c>
      <c r="Y83" s="274"/>
      <c r="Z83" s="274">
        <f t="shared" si="13"/>
        <v>0</v>
      </c>
      <c r="AA83" s="274">
        <f t="shared" si="11"/>
        <v>0</v>
      </c>
      <c r="AB83" s="278">
        <f t="shared" si="12"/>
        <v>5859.0094166666668</v>
      </c>
      <c r="AD83" s="106">
        <f t="shared" si="14"/>
        <v>0</v>
      </c>
    </row>
    <row r="84" spans="1:30" x14ac:dyDescent="0.25">
      <c r="A84" t="s">
        <v>197</v>
      </c>
      <c r="B84" t="s">
        <v>248</v>
      </c>
      <c r="C84">
        <v>6</v>
      </c>
      <c r="D84" s="278">
        <v>7163.5356336805544</v>
      </c>
      <c r="U84" t="s">
        <v>248</v>
      </c>
      <c r="V84" s="107">
        <v>5803.7205416666657</v>
      </c>
      <c r="W84" s="273">
        <f t="shared" si="10"/>
        <v>5803.7205416666657</v>
      </c>
      <c r="Y84" s="274"/>
      <c r="Z84" s="274">
        <f t="shared" si="13"/>
        <v>0</v>
      </c>
      <c r="AA84" s="274">
        <f t="shared" si="11"/>
        <v>0</v>
      </c>
      <c r="AB84" s="278">
        <f t="shared" si="12"/>
        <v>5803.7205416666657</v>
      </c>
      <c r="AD84" s="106">
        <f t="shared" si="14"/>
        <v>-341.82168923611061</v>
      </c>
    </row>
    <row r="85" spans="1:30" x14ac:dyDescent="0.25">
      <c r="A85" t="s">
        <v>197</v>
      </c>
      <c r="B85" t="s">
        <v>190</v>
      </c>
      <c r="C85">
        <v>1</v>
      </c>
      <c r="D85" s="278">
        <v>4444.9351562499996</v>
      </c>
      <c r="U85" t="s">
        <v>248</v>
      </c>
      <c r="V85" s="107">
        <v>6002.6194999999998</v>
      </c>
      <c r="W85" s="273">
        <f t="shared" si="10"/>
        <v>6002.6194999999998</v>
      </c>
      <c r="Y85" s="274"/>
      <c r="Z85" s="274">
        <f t="shared" si="13"/>
        <v>0</v>
      </c>
      <c r="AA85" s="274">
        <f t="shared" si="11"/>
        <v>0</v>
      </c>
      <c r="AB85" s="278">
        <f t="shared" si="12"/>
        <v>6002.6194999999998</v>
      </c>
      <c r="AD85" s="106">
        <f t="shared" si="14"/>
        <v>-350.10914583333306</v>
      </c>
    </row>
    <row r="86" spans="1:30" x14ac:dyDescent="0.25">
      <c r="A86" t="s">
        <v>197</v>
      </c>
      <c r="B86" t="s">
        <v>190</v>
      </c>
      <c r="C86">
        <v>2</v>
      </c>
      <c r="D86" s="278">
        <v>4649.0793402777772</v>
      </c>
      <c r="U86" t="s">
        <v>248</v>
      </c>
      <c r="V86" s="107">
        <v>6199.202166666666</v>
      </c>
      <c r="W86" s="273">
        <f t="shared" si="10"/>
        <v>6199.202166666666</v>
      </c>
      <c r="Y86" s="274"/>
      <c r="Z86" s="274">
        <f t="shared" si="13"/>
        <v>0</v>
      </c>
      <c r="AA86" s="274">
        <f t="shared" si="11"/>
        <v>0</v>
      </c>
      <c r="AB86" s="278">
        <f t="shared" si="12"/>
        <v>6199.202166666666</v>
      </c>
      <c r="AD86" s="106">
        <f t="shared" si="14"/>
        <v>-358.3000902777776</v>
      </c>
    </row>
    <row r="87" spans="1:30" x14ac:dyDescent="0.25">
      <c r="A87" t="s">
        <v>197</v>
      </c>
      <c r="B87" t="s">
        <v>190</v>
      </c>
      <c r="C87">
        <v>3</v>
      </c>
      <c r="D87" s="278">
        <v>4814.8284722222215</v>
      </c>
      <c r="U87" t="s">
        <v>248</v>
      </c>
      <c r="V87" s="107">
        <v>6428.6157499999999</v>
      </c>
      <c r="W87" s="273">
        <f t="shared" si="10"/>
        <v>6428.6157499999999</v>
      </c>
      <c r="Y87" s="274"/>
      <c r="Z87" s="274">
        <f t="shared" si="13"/>
        <v>0</v>
      </c>
      <c r="AA87" s="274">
        <f t="shared" si="11"/>
        <v>0</v>
      </c>
      <c r="AB87" s="278">
        <f t="shared" si="12"/>
        <v>6428.6157499999999</v>
      </c>
      <c r="AD87" s="106">
        <f t="shared" si="14"/>
        <v>-367.85898958333291</v>
      </c>
    </row>
    <row r="88" spans="1:30" x14ac:dyDescent="0.25">
      <c r="A88" t="s">
        <v>197</v>
      </c>
      <c r="B88" t="s">
        <v>190</v>
      </c>
      <c r="C88">
        <v>4</v>
      </c>
      <c r="D88" s="278">
        <v>5052.122482638888</v>
      </c>
      <c r="U88" t="s">
        <v>248</v>
      </c>
      <c r="V88" s="107">
        <v>6656.8208333333323</v>
      </c>
      <c r="W88" s="273">
        <f t="shared" si="10"/>
        <v>6656.8208333333323</v>
      </c>
      <c r="Y88" s="274"/>
      <c r="Z88" s="274">
        <f t="shared" si="13"/>
        <v>0</v>
      </c>
      <c r="AA88" s="274">
        <f t="shared" si="11"/>
        <v>0</v>
      </c>
      <c r="AB88" s="278">
        <f t="shared" si="12"/>
        <v>6656.8208333333323</v>
      </c>
      <c r="AD88" s="106">
        <f t="shared" si="14"/>
        <v>-377.36753472222244</v>
      </c>
    </row>
    <row r="89" spans="1:30" x14ac:dyDescent="0.25">
      <c r="A89" t="s">
        <v>197</v>
      </c>
      <c r="B89" t="s">
        <v>190</v>
      </c>
      <c r="C89">
        <v>5</v>
      </c>
      <c r="D89" s="278">
        <v>5254.273480902777</v>
      </c>
      <c r="U89" t="s">
        <v>248</v>
      </c>
      <c r="V89" s="107">
        <v>6780.9942083333326</v>
      </c>
      <c r="W89" s="273">
        <f t="shared" si="10"/>
        <v>6780.9942083333326</v>
      </c>
      <c r="Y89" s="274"/>
      <c r="Z89" s="274">
        <f t="shared" si="13"/>
        <v>0</v>
      </c>
      <c r="AA89" s="274">
        <f t="shared" si="11"/>
        <v>0</v>
      </c>
      <c r="AB89" s="278">
        <f t="shared" si="12"/>
        <v>6780.9942083333326</v>
      </c>
      <c r="AD89" s="106">
        <f t="shared" si="14"/>
        <v>-382.54142534722178</v>
      </c>
    </row>
    <row r="90" spans="1:30" x14ac:dyDescent="0.25">
      <c r="A90" t="s">
        <v>197</v>
      </c>
      <c r="B90" t="s">
        <v>190</v>
      </c>
      <c r="C90">
        <v>6</v>
      </c>
      <c r="D90" s="278">
        <v>5470.2718749999995</v>
      </c>
      <c r="U90" t="s">
        <v>190</v>
      </c>
      <c r="V90" s="107">
        <v>4171.1377499999999</v>
      </c>
      <c r="W90" s="273">
        <f t="shared" si="10"/>
        <v>4171.1377499999999</v>
      </c>
      <c r="Y90" s="274"/>
      <c r="Z90" s="274">
        <f t="shared" si="13"/>
        <v>0</v>
      </c>
      <c r="AA90" s="274">
        <f t="shared" si="11"/>
        <v>0</v>
      </c>
      <c r="AB90" s="278">
        <f t="shared" si="12"/>
        <v>4171.1377499999999</v>
      </c>
      <c r="AD90" s="106">
        <f t="shared" si="14"/>
        <v>-273.79740624999977</v>
      </c>
    </row>
    <row r="91" spans="1:30" x14ac:dyDescent="0.25">
      <c r="A91" t="s">
        <v>197</v>
      </c>
      <c r="B91" t="s">
        <v>190</v>
      </c>
      <c r="C91">
        <v>7</v>
      </c>
      <c r="D91" s="278">
        <v>5678.2975260416661</v>
      </c>
      <c r="U91" t="s">
        <v>190</v>
      </c>
      <c r="V91" s="107">
        <v>4367.1161666666658</v>
      </c>
      <c r="W91" s="273">
        <f t="shared" si="10"/>
        <v>4367.1161666666658</v>
      </c>
      <c r="Y91" s="274"/>
      <c r="Z91" s="274">
        <f t="shared" si="13"/>
        <v>0</v>
      </c>
      <c r="AA91" s="274">
        <f t="shared" si="11"/>
        <v>0</v>
      </c>
      <c r="AB91" s="278">
        <f t="shared" si="12"/>
        <v>4367.1161666666658</v>
      </c>
      <c r="AD91" s="106">
        <f t="shared" si="14"/>
        <v>-281.96317361111142</v>
      </c>
    </row>
    <row r="92" spans="1:30" x14ac:dyDescent="0.25">
      <c r="A92" t="s">
        <v>197</v>
      </c>
      <c r="B92" t="s">
        <v>249</v>
      </c>
      <c r="C92">
        <v>1</v>
      </c>
      <c r="D92" s="278">
        <v>4350.8358072916662</v>
      </c>
      <c r="U92" t="s">
        <v>190</v>
      </c>
      <c r="V92" s="107">
        <v>4526.2353333333331</v>
      </c>
      <c r="W92" s="273">
        <f t="shared" si="10"/>
        <v>4526.2353333333331</v>
      </c>
      <c r="Y92" s="274"/>
      <c r="Z92" s="274">
        <f t="shared" si="13"/>
        <v>0</v>
      </c>
      <c r="AA92" s="274">
        <f t="shared" si="11"/>
        <v>0</v>
      </c>
      <c r="AB92" s="278">
        <f t="shared" si="12"/>
        <v>4526.2353333333331</v>
      </c>
      <c r="AD92" s="106">
        <f t="shared" si="14"/>
        <v>-288.59313888888846</v>
      </c>
    </row>
    <row r="93" spans="1:30" x14ac:dyDescent="0.25">
      <c r="A93" t="s">
        <v>197</v>
      </c>
      <c r="B93" t="s">
        <v>249</v>
      </c>
      <c r="C93">
        <v>2</v>
      </c>
      <c r="D93" s="278">
        <v>4537.1462239583325</v>
      </c>
      <c r="U93" t="s">
        <v>190</v>
      </c>
      <c r="V93" s="107">
        <v>4754.0375833333328</v>
      </c>
      <c r="W93" s="273">
        <f t="shared" si="10"/>
        <v>4754.0375833333328</v>
      </c>
      <c r="Y93" s="274"/>
      <c r="Z93" s="274">
        <f t="shared" si="13"/>
        <v>0</v>
      </c>
      <c r="AA93" s="274">
        <f t="shared" si="11"/>
        <v>0</v>
      </c>
      <c r="AB93" s="278">
        <f t="shared" si="12"/>
        <v>4754.0375833333328</v>
      </c>
      <c r="AD93" s="106">
        <f t="shared" si="14"/>
        <v>-298.08489930555515</v>
      </c>
    </row>
    <row r="94" spans="1:30" x14ac:dyDescent="0.25">
      <c r="A94" t="s">
        <v>197</v>
      </c>
      <c r="B94" t="s">
        <v>249</v>
      </c>
      <c r="C94">
        <v>3</v>
      </c>
      <c r="D94" s="278">
        <v>4723.0370225694442</v>
      </c>
      <c r="U94" t="s">
        <v>190</v>
      </c>
      <c r="V94" s="107">
        <v>4948.1025416666662</v>
      </c>
      <c r="W94" s="273">
        <f t="shared" si="10"/>
        <v>4948.1025416666662</v>
      </c>
      <c r="Y94" s="274"/>
      <c r="Z94" s="274">
        <f t="shared" si="13"/>
        <v>0</v>
      </c>
      <c r="AA94" s="274">
        <f t="shared" si="11"/>
        <v>0</v>
      </c>
      <c r="AB94" s="278">
        <f t="shared" si="12"/>
        <v>4948.1025416666662</v>
      </c>
      <c r="AD94" s="106">
        <f t="shared" si="14"/>
        <v>-306.17093923611083</v>
      </c>
    </row>
    <row r="95" spans="1:30" x14ac:dyDescent="0.25">
      <c r="A95" t="s">
        <v>197</v>
      </c>
      <c r="B95" t="s">
        <v>249</v>
      </c>
      <c r="C95">
        <v>4</v>
      </c>
      <c r="D95" s="278">
        <v>4905.3610677083325</v>
      </c>
      <c r="U95" t="s">
        <v>190</v>
      </c>
      <c r="V95" s="107">
        <v>5155.4609999999993</v>
      </c>
      <c r="W95" s="273">
        <f t="shared" si="10"/>
        <v>5155.4609999999993</v>
      </c>
      <c r="Y95" s="274"/>
      <c r="Z95" s="274">
        <f t="shared" si="13"/>
        <v>0</v>
      </c>
      <c r="AA95" s="274">
        <f t="shared" si="11"/>
        <v>0</v>
      </c>
      <c r="AB95" s="278">
        <f t="shared" si="12"/>
        <v>5155.4609999999993</v>
      </c>
      <c r="AD95" s="106">
        <f t="shared" si="14"/>
        <v>-314.81087500000012</v>
      </c>
    </row>
    <row r="96" spans="1:30" x14ac:dyDescent="0.25">
      <c r="A96" t="s">
        <v>197</v>
      </c>
      <c r="B96" t="s">
        <v>249</v>
      </c>
      <c r="C96">
        <v>5</v>
      </c>
      <c r="D96" s="278">
        <v>5096.8118055555551</v>
      </c>
      <c r="U96" t="s">
        <v>190</v>
      </c>
      <c r="V96" s="107">
        <v>5355.1656249999996</v>
      </c>
      <c r="W96" s="273">
        <f t="shared" si="10"/>
        <v>5355.1656249999996</v>
      </c>
      <c r="Y96" s="274"/>
      <c r="Z96" s="274">
        <f t="shared" si="13"/>
        <v>0</v>
      </c>
      <c r="AA96" s="274">
        <f t="shared" si="11"/>
        <v>0</v>
      </c>
      <c r="AB96" s="278">
        <f t="shared" si="12"/>
        <v>5355.1656249999996</v>
      </c>
      <c r="AD96" s="106">
        <f t="shared" si="14"/>
        <v>-323.13190104166642</v>
      </c>
    </row>
    <row r="97" spans="1:30" x14ac:dyDescent="0.25">
      <c r="A97" t="s">
        <v>197</v>
      </c>
      <c r="B97" t="s">
        <v>249</v>
      </c>
      <c r="C97">
        <v>6</v>
      </c>
      <c r="D97" s="278">
        <v>5288.5772569444443</v>
      </c>
      <c r="U97" t="s">
        <v>249</v>
      </c>
      <c r="V97" s="107">
        <v>4080.8023749999998</v>
      </c>
      <c r="W97" s="273">
        <f t="shared" si="10"/>
        <v>4080.8023749999998</v>
      </c>
      <c r="Y97" s="274"/>
      <c r="Z97" s="274">
        <f t="shared" si="13"/>
        <v>0</v>
      </c>
      <c r="AA97" s="274">
        <f t="shared" si="11"/>
        <v>0</v>
      </c>
      <c r="AB97" s="278">
        <f t="shared" si="12"/>
        <v>4080.8023749999998</v>
      </c>
      <c r="AD97" s="106">
        <f t="shared" si="14"/>
        <v>-270.03343229166649</v>
      </c>
    </row>
    <row r="98" spans="1:30" x14ac:dyDescent="0.25">
      <c r="A98" t="s">
        <v>197</v>
      </c>
      <c r="B98" t="s">
        <v>249</v>
      </c>
      <c r="C98">
        <v>7</v>
      </c>
      <c r="D98" s="278">
        <v>5477.9299045138887</v>
      </c>
      <c r="U98" t="s">
        <v>249</v>
      </c>
      <c r="V98" s="107">
        <v>4259.6603749999995</v>
      </c>
      <c r="W98" s="273">
        <f t="shared" si="10"/>
        <v>4259.6603749999995</v>
      </c>
      <c r="Y98" s="274"/>
      <c r="Z98" s="274">
        <f t="shared" si="13"/>
        <v>0</v>
      </c>
      <c r="AA98" s="274">
        <f t="shared" si="11"/>
        <v>0</v>
      </c>
      <c r="AB98" s="278">
        <f t="shared" si="12"/>
        <v>4259.6603749999995</v>
      </c>
      <c r="AD98" s="106">
        <f t="shared" si="14"/>
        <v>-277.48584895833301</v>
      </c>
    </row>
    <row r="99" spans="1:30" x14ac:dyDescent="0.25">
      <c r="A99" t="s">
        <v>197</v>
      </c>
      <c r="B99" t="s">
        <v>249</v>
      </c>
      <c r="C99">
        <v>8</v>
      </c>
      <c r="D99" s="278">
        <v>5676.1994357638887</v>
      </c>
      <c r="U99" t="s">
        <v>249</v>
      </c>
      <c r="V99" s="107">
        <v>4438.1155416666661</v>
      </c>
      <c r="W99" s="273">
        <f t="shared" si="10"/>
        <v>4438.1155416666661</v>
      </c>
      <c r="Y99" s="274"/>
      <c r="Z99" s="274">
        <f t="shared" si="13"/>
        <v>0</v>
      </c>
      <c r="AA99" s="274">
        <f t="shared" si="11"/>
        <v>0</v>
      </c>
      <c r="AB99" s="278">
        <f t="shared" si="12"/>
        <v>4438.1155416666661</v>
      </c>
      <c r="AD99" s="106">
        <f t="shared" si="14"/>
        <v>-284.92148090277806</v>
      </c>
    </row>
    <row r="100" spans="1:30" x14ac:dyDescent="0.25">
      <c r="A100" t="s">
        <v>197</v>
      </c>
      <c r="B100" t="s">
        <v>249</v>
      </c>
      <c r="C100">
        <v>9</v>
      </c>
      <c r="D100" s="278">
        <v>5866.2864149305551</v>
      </c>
      <c r="U100" t="s">
        <v>249</v>
      </c>
      <c r="V100" s="107">
        <v>4613.1466249999994</v>
      </c>
      <c r="W100" s="273">
        <f t="shared" si="10"/>
        <v>4613.1466249999994</v>
      </c>
      <c r="Y100" s="274"/>
      <c r="Z100" s="274">
        <f t="shared" si="13"/>
        <v>0</v>
      </c>
      <c r="AA100" s="274">
        <f t="shared" si="11"/>
        <v>0</v>
      </c>
      <c r="AB100" s="278">
        <f t="shared" si="12"/>
        <v>4613.1466249999994</v>
      </c>
      <c r="AD100" s="106">
        <f t="shared" si="14"/>
        <v>-292.21444270833308</v>
      </c>
    </row>
    <row r="101" spans="1:30" x14ac:dyDescent="0.25">
      <c r="A101" t="s">
        <v>198</v>
      </c>
      <c r="B101" t="s">
        <v>191</v>
      </c>
      <c r="C101">
        <v>1</v>
      </c>
      <c r="D101" s="278">
        <v>4002.8675347222224</v>
      </c>
      <c r="U101" t="s">
        <v>249</v>
      </c>
      <c r="V101" s="107">
        <v>4796.9393333333328</v>
      </c>
      <c r="W101" s="273">
        <f t="shared" si="10"/>
        <v>4796.9393333333328</v>
      </c>
      <c r="Y101" s="274"/>
      <c r="Z101" s="274">
        <f t="shared" si="13"/>
        <v>0</v>
      </c>
      <c r="AA101" s="274">
        <f t="shared" si="11"/>
        <v>0</v>
      </c>
      <c r="AB101" s="278">
        <f t="shared" si="12"/>
        <v>4796.9393333333328</v>
      </c>
      <c r="AD101" s="106">
        <f t="shared" si="14"/>
        <v>-299.87247222222231</v>
      </c>
    </row>
    <row r="102" spans="1:30" x14ac:dyDescent="0.25">
      <c r="A102" t="s">
        <v>198</v>
      </c>
      <c r="B102" t="s">
        <v>191</v>
      </c>
      <c r="C102">
        <v>2</v>
      </c>
      <c r="D102" s="278">
        <v>4118.5772135416664</v>
      </c>
      <c r="U102" t="s">
        <v>249</v>
      </c>
      <c r="V102" s="107">
        <v>4981.0341666666664</v>
      </c>
      <c r="W102" s="273">
        <f t="shared" si="10"/>
        <v>4981.0341666666664</v>
      </c>
      <c r="Y102" s="274"/>
      <c r="Z102" s="274">
        <f t="shared" si="13"/>
        <v>0</v>
      </c>
      <c r="AA102" s="274">
        <f t="shared" si="11"/>
        <v>0</v>
      </c>
      <c r="AB102" s="278">
        <f t="shared" si="12"/>
        <v>4981.0341666666664</v>
      </c>
      <c r="AD102" s="106">
        <f t="shared" si="14"/>
        <v>-307.54309027777799</v>
      </c>
    </row>
    <row r="103" spans="1:30" x14ac:dyDescent="0.25">
      <c r="A103" t="s">
        <v>198</v>
      </c>
      <c r="B103" t="s">
        <v>191</v>
      </c>
      <c r="C103">
        <v>3</v>
      </c>
      <c r="D103" s="278">
        <v>4187.0798611111104</v>
      </c>
      <c r="U103" t="s">
        <v>249</v>
      </c>
      <c r="V103" s="107">
        <v>5162.8127083333329</v>
      </c>
      <c r="W103" s="273">
        <f t="shared" si="10"/>
        <v>5162.8127083333329</v>
      </c>
      <c r="Y103" s="274"/>
      <c r="Z103" s="274">
        <f>Y103+X103</f>
        <v>0</v>
      </c>
      <c r="AA103" s="274">
        <f>Z103/12</f>
        <v>0</v>
      </c>
      <c r="AB103" s="278">
        <f t="shared" si="12"/>
        <v>5162.8127083333329</v>
      </c>
      <c r="AD103" s="106">
        <f t="shared" si="14"/>
        <v>-315.11719618055577</v>
      </c>
    </row>
    <row r="104" spans="1:30" x14ac:dyDescent="0.25">
      <c r="A104" t="s">
        <v>198</v>
      </c>
      <c r="B104" t="s">
        <v>191</v>
      </c>
      <c r="C104">
        <v>4</v>
      </c>
      <c r="D104" s="278">
        <v>4368.8793836805553</v>
      </c>
      <c r="U104" t="s">
        <v>249</v>
      </c>
      <c r="V104" s="107">
        <v>5353.1514583333328</v>
      </c>
      <c r="W104" s="273">
        <f t="shared" si="10"/>
        <v>5353.1514583333328</v>
      </c>
      <c r="Y104" s="274"/>
      <c r="Z104" s="274">
        <f t="shared" ref="Z104:Z117" si="15">Y104+X104</f>
        <v>0</v>
      </c>
      <c r="AA104" s="274">
        <f t="shared" ref="AA104:AA156" si="16">Z104/12</f>
        <v>0</v>
      </c>
      <c r="AB104" s="278">
        <f t="shared" si="12"/>
        <v>5353.1514583333328</v>
      </c>
      <c r="AD104" s="106">
        <f t="shared" si="14"/>
        <v>-323.04797743055587</v>
      </c>
    </row>
    <row r="105" spans="1:30" x14ac:dyDescent="0.25">
      <c r="A105" t="s">
        <v>198</v>
      </c>
      <c r="B105" t="s">
        <v>191</v>
      </c>
      <c r="C105">
        <v>5</v>
      </c>
      <c r="D105" s="278">
        <v>4550.1543836805549</v>
      </c>
      <c r="U105" t="s">
        <v>249</v>
      </c>
      <c r="V105" s="107">
        <v>5535.6349583333331</v>
      </c>
      <c r="W105" s="273">
        <f t="shared" si="10"/>
        <v>5535.6349583333331</v>
      </c>
      <c r="Y105" s="274"/>
      <c r="Z105" s="274">
        <f t="shared" si="15"/>
        <v>0</v>
      </c>
      <c r="AA105" s="274">
        <f t="shared" si="16"/>
        <v>0</v>
      </c>
      <c r="AB105" s="278">
        <f t="shared" si="12"/>
        <v>5535.6349583333331</v>
      </c>
      <c r="AD105" s="106">
        <f t="shared" si="14"/>
        <v>-330.65145659722202</v>
      </c>
    </row>
    <row r="106" spans="1:30" x14ac:dyDescent="0.25">
      <c r="A106" t="s">
        <v>198</v>
      </c>
      <c r="B106" t="s">
        <v>191</v>
      </c>
      <c r="C106">
        <v>6</v>
      </c>
      <c r="D106" s="278">
        <v>4732.7931423611108</v>
      </c>
      <c r="U106" t="s">
        <v>191</v>
      </c>
      <c r="V106" s="107">
        <v>3746.7528333333335</v>
      </c>
      <c r="W106" s="273">
        <f t="shared" si="10"/>
        <v>3746.7528333333335</v>
      </c>
      <c r="Y106" s="274"/>
      <c r="Z106" s="274">
        <f t="shared" si="15"/>
        <v>0</v>
      </c>
      <c r="AA106" s="274">
        <f t="shared" si="16"/>
        <v>0</v>
      </c>
      <c r="AB106" s="278">
        <f t="shared" si="12"/>
        <v>3746.7528333333335</v>
      </c>
      <c r="AD106" s="106">
        <f t="shared" si="14"/>
        <v>-256.11470138888899</v>
      </c>
    </row>
    <row r="107" spans="1:30" x14ac:dyDescent="0.25">
      <c r="A107" t="s">
        <v>198</v>
      </c>
      <c r="B107" t="s">
        <v>191</v>
      </c>
      <c r="C107">
        <v>7</v>
      </c>
      <c r="D107" s="278">
        <v>4915.6417100694443</v>
      </c>
      <c r="U107" t="s">
        <v>191</v>
      </c>
      <c r="V107" s="107">
        <v>3857.8341249999994</v>
      </c>
      <c r="W107" s="273">
        <f t="shared" si="10"/>
        <v>3857.8341249999994</v>
      </c>
      <c r="Y107" s="274"/>
      <c r="Z107" s="274">
        <f t="shared" si="15"/>
        <v>0</v>
      </c>
      <c r="AA107" s="274">
        <f t="shared" si="16"/>
        <v>0</v>
      </c>
      <c r="AB107" s="278">
        <f t="shared" si="12"/>
        <v>3857.8341249999994</v>
      </c>
      <c r="AD107" s="106">
        <f t="shared" si="14"/>
        <v>-260.74308854166702</v>
      </c>
    </row>
    <row r="108" spans="1:30" x14ac:dyDescent="0.25">
      <c r="A108" t="s">
        <v>198</v>
      </c>
      <c r="B108" t="s">
        <v>250</v>
      </c>
      <c r="C108">
        <v>1</v>
      </c>
      <c r="D108" s="278">
        <v>2741.600564236111</v>
      </c>
      <c r="U108" t="s">
        <v>191</v>
      </c>
      <c r="V108" s="107">
        <v>3923.5966666666664</v>
      </c>
      <c r="W108" s="273">
        <f t="shared" si="10"/>
        <v>3923.5966666666664</v>
      </c>
      <c r="Y108" s="274"/>
      <c r="Z108" s="274">
        <f t="shared" si="15"/>
        <v>0</v>
      </c>
      <c r="AA108" s="274">
        <f t="shared" si="16"/>
        <v>0</v>
      </c>
      <c r="AB108" s="278">
        <f t="shared" si="12"/>
        <v>3923.5966666666664</v>
      </c>
      <c r="AD108" s="106">
        <f t="shared" ref="AD108:AD139" si="17">V108-D103</f>
        <v>-263.48319444444405</v>
      </c>
    </row>
    <row r="109" spans="1:30" x14ac:dyDescent="0.25">
      <c r="A109" t="s">
        <v>198</v>
      </c>
      <c r="B109" t="s">
        <v>250</v>
      </c>
      <c r="C109">
        <v>2</v>
      </c>
      <c r="D109" s="278">
        <v>2843.3579427083332</v>
      </c>
      <c r="U109" t="s">
        <v>191</v>
      </c>
      <c r="V109" s="107">
        <v>4098.1242083333327</v>
      </c>
      <c r="W109" s="273">
        <f t="shared" si="10"/>
        <v>4098.1242083333327</v>
      </c>
      <c r="Y109" s="274"/>
      <c r="Z109" s="274">
        <f t="shared" si="15"/>
        <v>0</v>
      </c>
      <c r="AA109" s="274">
        <f t="shared" si="16"/>
        <v>0</v>
      </c>
      <c r="AB109" s="278">
        <f t="shared" si="12"/>
        <v>4098.1242083333327</v>
      </c>
      <c r="AD109" s="106">
        <f t="shared" si="17"/>
        <v>-270.75517534722258</v>
      </c>
    </row>
    <row r="110" spans="1:30" x14ac:dyDescent="0.25">
      <c r="A110" t="s">
        <v>198</v>
      </c>
      <c r="B110" t="s">
        <v>250</v>
      </c>
      <c r="C110">
        <v>3</v>
      </c>
      <c r="D110" s="278">
        <v>2985.5035590277776</v>
      </c>
      <c r="U110" t="s">
        <v>191</v>
      </c>
      <c r="V110" s="107">
        <v>4272.1482083333331</v>
      </c>
      <c r="W110" s="273">
        <f t="shared" si="10"/>
        <v>4272.1482083333331</v>
      </c>
      <c r="Y110" s="274"/>
      <c r="Z110" s="274">
        <f t="shared" si="15"/>
        <v>0</v>
      </c>
      <c r="AA110" s="274">
        <f t="shared" si="16"/>
        <v>0</v>
      </c>
      <c r="AB110" s="278">
        <f t="shared" si="12"/>
        <v>4272.1482083333331</v>
      </c>
      <c r="AD110" s="106">
        <f t="shared" si="17"/>
        <v>-278.00617534722187</v>
      </c>
    </row>
    <row r="111" spans="1:30" x14ac:dyDescent="0.25">
      <c r="A111" t="s">
        <v>198</v>
      </c>
      <c r="B111" t="s">
        <v>250</v>
      </c>
      <c r="C111">
        <v>4</v>
      </c>
      <c r="D111" s="278">
        <v>3131.3208333333332</v>
      </c>
      <c r="U111" t="s">
        <v>191</v>
      </c>
      <c r="V111" s="107">
        <v>4447.4814166666665</v>
      </c>
      <c r="W111" s="273">
        <f t="shared" si="10"/>
        <v>4447.4814166666665</v>
      </c>
      <c r="Y111" s="274"/>
      <c r="Z111" s="274">
        <f t="shared" si="15"/>
        <v>0</v>
      </c>
      <c r="AA111" s="274">
        <f t="shared" si="16"/>
        <v>0</v>
      </c>
      <c r="AB111" s="278">
        <f t="shared" si="12"/>
        <v>4447.4814166666665</v>
      </c>
      <c r="AD111" s="106">
        <f t="shared" si="17"/>
        <v>-285.31172569444425</v>
      </c>
    </row>
    <row r="112" spans="1:30" x14ac:dyDescent="0.25">
      <c r="A112" t="s">
        <v>198</v>
      </c>
      <c r="B112" t="s">
        <v>250</v>
      </c>
      <c r="C112">
        <v>5</v>
      </c>
      <c r="D112" s="278">
        <v>3275.4596354166665</v>
      </c>
      <c r="U112" t="s">
        <v>191</v>
      </c>
      <c r="V112" s="107">
        <v>4623.0160416666668</v>
      </c>
      <c r="W112" s="273">
        <f t="shared" si="10"/>
        <v>4623.0160416666668</v>
      </c>
      <c r="Y112" s="274"/>
      <c r="Z112" s="274">
        <f t="shared" si="15"/>
        <v>0</v>
      </c>
      <c r="AA112" s="274">
        <f t="shared" si="16"/>
        <v>0</v>
      </c>
      <c r="AB112" s="278">
        <f t="shared" si="12"/>
        <v>4623.0160416666668</v>
      </c>
      <c r="AD112" s="106">
        <f t="shared" si="17"/>
        <v>-292.62566840277759</v>
      </c>
    </row>
    <row r="113" spans="1:30" x14ac:dyDescent="0.25">
      <c r="A113" t="s">
        <v>198</v>
      </c>
      <c r="B113" t="s">
        <v>250</v>
      </c>
      <c r="C113">
        <v>6</v>
      </c>
      <c r="D113" s="278">
        <v>3404.2823784722223</v>
      </c>
      <c r="U113" t="s">
        <v>250</v>
      </c>
      <c r="V113" s="107">
        <v>2535.9365416666665</v>
      </c>
      <c r="W113" s="273">
        <f t="shared" si="10"/>
        <v>2535.9365416666665</v>
      </c>
      <c r="Y113" s="274"/>
      <c r="Z113" s="274">
        <f t="shared" si="15"/>
        <v>0</v>
      </c>
      <c r="AA113" s="274">
        <f t="shared" si="16"/>
        <v>0</v>
      </c>
      <c r="AB113" s="278">
        <f t="shared" si="12"/>
        <v>2535.9365416666665</v>
      </c>
      <c r="AD113" s="106">
        <f t="shared" si="17"/>
        <v>-205.66402256944457</v>
      </c>
    </row>
    <row r="114" spans="1:30" x14ac:dyDescent="0.25">
      <c r="A114" t="s">
        <v>198</v>
      </c>
      <c r="B114" t="s">
        <v>250</v>
      </c>
      <c r="C114">
        <v>7</v>
      </c>
      <c r="D114" s="278">
        <v>3501.1092447916667</v>
      </c>
      <c r="U114" t="s">
        <v>250</v>
      </c>
      <c r="V114" s="107">
        <v>2633.6236249999997</v>
      </c>
      <c r="W114" s="273">
        <f t="shared" si="10"/>
        <v>2633.6236249999997</v>
      </c>
      <c r="Y114" s="274"/>
      <c r="Z114" s="274">
        <f t="shared" si="15"/>
        <v>0</v>
      </c>
      <c r="AA114" s="274">
        <f t="shared" si="16"/>
        <v>0</v>
      </c>
      <c r="AB114" s="278">
        <f t="shared" si="12"/>
        <v>2633.6236249999997</v>
      </c>
      <c r="AD114" s="106">
        <f t="shared" si="17"/>
        <v>-209.73431770833349</v>
      </c>
    </row>
    <row r="115" spans="1:30" x14ac:dyDescent="0.25">
      <c r="A115" t="s">
        <v>198</v>
      </c>
      <c r="B115" t="s">
        <v>250</v>
      </c>
      <c r="C115">
        <v>8</v>
      </c>
      <c r="D115" s="278">
        <v>3630.3516059027775</v>
      </c>
      <c r="U115" t="s">
        <v>250</v>
      </c>
      <c r="V115" s="107">
        <v>2770.0834166666664</v>
      </c>
      <c r="W115" s="273">
        <f t="shared" si="10"/>
        <v>2770.0834166666664</v>
      </c>
      <c r="Y115" s="274"/>
      <c r="Z115" s="274">
        <f t="shared" si="15"/>
        <v>0</v>
      </c>
      <c r="AA115" s="274">
        <f t="shared" si="16"/>
        <v>0</v>
      </c>
      <c r="AB115" s="278">
        <f t="shared" si="12"/>
        <v>2770.0834166666664</v>
      </c>
      <c r="AD115" s="106">
        <f t="shared" si="17"/>
        <v>-215.42014236111117</v>
      </c>
    </row>
    <row r="116" spans="1:30" x14ac:dyDescent="0.25">
      <c r="A116" t="s">
        <v>198</v>
      </c>
      <c r="B116" t="s">
        <v>250</v>
      </c>
      <c r="C116">
        <v>9</v>
      </c>
      <c r="D116" s="278">
        <v>3755.817404513889</v>
      </c>
      <c r="U116" t="s">
        <v>250</v>
      </c>
      <c r="V116" s="107">
        <v>2910.0679999999998</v>
      </c>
      <c r="W116" s="273">
        <f t="shared" si="10"/>
        <v>2910.0679999999998</v>
      </c>
      <c r="Y116" s="274"/>
      <c r="Z116" s="274">
        <f t="shared" si="15"/>
        <v>0</v>
      </c>
      <c r="AA116" s="274">
        <f t="shared" si="16"/>
        <v>0</v>
      </c>
      <c r="AB116" s="278">
        <f t="shared" si="12"/>
        <v>2910.0679999999998</v>
      </c>
      <c r="AD116" s="106">
        <f t="shared" si="17"/>
        <v>-221.25283333333346</v>
      </c>
    </row>
    <row r="117" spans="1:30" x14ac:dyDescent="0.25">
      <c r="A117" t="s">
        <v>198</v>
      </c>
      <c r="B117" t="s">
        <v>250</v>
      </c>
      <c r="C117">
        <v>10</v>
      </c>
      <c r="D117" s="278">
        <v>3861.6660590277775</v>
      </c>
      <c r="U117" t="s">
        <v>250</v>
      </c>
      <c r="V117" s="107">
        <v>3048.4412499999999</v>
      </c>
      <c r="W117" s="273">
        <f t="shared" si="10"/>
        <v>3048.4412499999999</v>
      </c>
      <c r="X117">
        <f t="shared" ref="X117:X156" si="18">600*2</f>
        <v>1200</v>
      </c>
      <c r="Y117" s="274">
        <f t="shared" ref="Y117" si="19">W117/4</f>
        <v>762.11031249999996</v>
      </c>
      <c r="Z117" s="274">
        <f t="shared" si="15"/>
        <v>1962.1103125</v>
      </c>
      <c r="AA117" s="274">
        <f t="shared" si="16"/>
        <v>163.50919270833333</v>
      </c>
      <c r="AB117" s="278">
        <f t="shared" si="12"/>
        <v>3211.950442708333</v>
      </c>
      <c r="AD117" s="106">
        <f t="shared" si="17"/>
        <v>-227.01838541666666</v>
      </c>
    </row>
    <row r="118" spans="1:30" x14ac:dyDescent="0.25">
      <c r="A118" t="s">
        <v>198</v>
      </c>
      <c r="B118" t="s">
        <v>250</v>
      </c>
      <c r="C118">
        <v>11</v>
      </c>
      <c r="D118" s="278">
        <v>3968.4588541666662</v>
      </c>
      <c r="U118" t="s">
        <v>250</v>
      </c>
      <c r="V118" s="107">
        <v>3172.1110833333332</v>
      </c>
      <c r="W118" s="273">
        <f t="shared" si="10"/>
        <v>3172.1110833333332</v>
      </c>
      <c r="X118">
        <f t="shared" si="18"/>
        <v>1200</v>
      </c>
      <c r="Y118" s="274">
        <f t="shared" ref="Y118:Y156" si="20">W118/4</f>
        <v>793.02777083333331</v>
      </c>
      <c r="Z118" s="274">
        <f t="shared" ref="Z118:Z156" si="21">Y118+X118</f>
        <v>1993.0277708333333</v>
      </c>
      <c r="AA118" s="274">
        <f t="shared" si="16"/>
        <v>166.08564756944443</v>
      </c>
      <c r="AB118" s="278">
        <f t="shared" si="12"/>
        <v>3338.1967309027777</v>
      </c>
      <c r="AD118" s="106">
        <f t="shared" si="17"/>
        <v>-232.17129513888904</v>
      </c>
    </row>
    <row r="119" spans="1:30" x14ac:dyDescent="0.25">
      <c r="D119" s="278"/>
      <c r="U119" t="s">
        <v>250</v>
      </c>
      <c r="V119" s="107">
        <v>3265.064875</v>
      </c>
      <c r="W119" s="273">
        <f t="shared" si="10"/>
        <v>3265.064875</v>
      </c>
      <c r="X119">
        <f t="shared" si="18"/>
        <v>1200</v>
      </c>
      <c r="Y119" s="274">
        <f t="shared" si="20"/>
        <v>816.26621875000001</v>
      </c>
      <c r="Z119" s="274">
        <f t="shared" si="21"/>
        <v>2016.26621875</v>
      </c>
      <c r="AA119" s="274">
        <f t="shared" si="16"/>
        <v>168.02218489583333</v>
      </c>
      <c r="AB119" s="278">
        <f t="shared" si="12"/>
        <v>3433.0870598958336</v>
      </c>
      <c r="AD119" s="106">
        <f t="shared" si="17"/>
        <v>-236.04436979166667</v>
      </c>
    </row>
    <row r="120" spans="1:30" x14ac:dyDescent="0.25">
      <c r="D120" s="278"/>
      <c r="U120" t="s">
        <v>250</v>
      </c>
      <c r="V120" s="107">
        <v>3389.1375416666665</v>
      </c>
      <c r="W120" s="273">
        <f t="shared" si="10"/>
        <v>3389.1375416666665</v>
      </c>
      <c r="X120">
        <f t="shared" si="18"/>
        <v>1200</v>
      </c>
      <c r="Y120" s="274">
        <f t="shared" si="20"/>
        <v>847.28438541666662</v>
      </c>
      <c r="Z120" s="274">
        <f t="shared" si="21"/>
        <v>2047.2843854166667</v>
      </c>
      <c r="AA120" s="274">
        <f t="shared" si="16"/>
        <v>170.60703211805557</v>
      </c>
      <c r="AB120" s="278">
        <f t="shared" si="12"/>
        <v>3559.744573784722</v>
      </c>
      <c r="AD120" s="106">
        <f t="shared" si="17"/>
        <v>-241.21406423611097</v>
      </c>
    </row>
    <row r="121" spans="1:30" x14ac:dyDescent="0.25">
      <c r="D121" s="278"/>
      <c r="U121" t="s">
        <v>250</v>
      </c>
      <c r="V121" s="107">
        <v>3509.5847083333333</v>
      </c>
      <c r="W121" s="273">
        <f t="shared" si="10"/>
        <v>3509.5847083333333</v>
      </c>
      <c r="X121">
        <f t="shared" si="18"/>
        <v>1200</v>
      </c>
      <c r="Y121" s="274">
        <f t="shared" si="20"/>
        <v>877.39617708333333</v>
      </c>
      <c r="Z121" s="274">
        <f t="shared" si="21"/>
        <v>2077.3961770833334</v>
      </c>
      <c r="AA121" s="274">
        <f t="shared" si="16"/>
        <v>173.1163480902778</v>
      </c>
      <c r="AB121" s="278">
        <f t="shared" si="12"/>
        <v>3682.7010564236111</v>
      </c>
      <c r="AD121" s="106">
        <f t="shared" si="17"/>
        <v>-246.23269618055565</v>
      </c>
    </row>
    <row r="122" spans="1:30" x14ac:dyDescent="0.25">
      <c r="D122" s="278"/>
      <c r="U122" t="s">
        <v>250</v>
      </c>
      <c r="V122" s="107">
        <v>3611.1994166666664</v>
      </c>
      <c r="W122" s="273">
        <f t="shared" si="10"/>
        <v>3611.1994166666664</v>
      </c>
      <c r="X122">
        <f t="shared" si="18"/>
        <v>1200</v>
      </c>
      <c r="Y122" s="274">
        <f t="shared" si="20"/>
        <v>902.79985416666659</v>
      </c>
      <c r="Z122" s="274">
        <f t="shared" si="21"/>
        <v>2102.7998541666666</v>
      </c>
      <c r="AA122" s="274">
        <f t="shared" si="16"/>
        <v>175.23332118055555</v>
      </c>
      <c r="AB122" s="278">
        <f t="shared" si="12"/>
        <v>3786.4327378472217</v>
      </c>
      <c r="AD122" s="106">
        <f t="shared" si="17"/>
        <v>-250.4666423611111</v>
      </c>
    </row>
    <row r="123" spans="1:30" x14ac:dyDescent="0.25">
      <c r="D123" s="278"/>
      <c r="F123" s="245"/>
      <c r="U123" t="s">
        <v>250</v>
      </c>
      <c r="V123" s="107">
        <v>3713.7204999999994</v>
      </c>
      <c r="W123" s="273">
        <f t="shared" si="10"/>
        <v>3713.7204999999994</v>
      </c>
      <c r="X123">
        <f t="shared" si="18"/>
        <v>1200</v>
      </c>
      <c r="Y123" s="274">
        <f t="shared" si="20"/>
        <v>928.43012499999986</v>
      </c>
      <c r="Z123" s="274">
        <f t="shared" si="21"/>
        <v>2128.4301249999999</v>
      </c>
      <c r="AA123" s="274">
        <f t="shared" si="16"/>
        <v>177.36917708333331</v>
      </c>
      <c r="AB123" s="278">
        <f t="shared" si="12"/>
        <v>3891.0896770833328</v>
      </c>
      <c r="AD123" s="106">
        <f t="shared" si="17"/>
        <v>-254.7383541666668</v>
      </c>
    </row>
    <row r="124" spans="1:30" x14ac:dyDescent="0.25">
      <c r="D124" s="278"/>
      <c r="U124" t="s">
        <v>190</v>
      </c>
      <c r="V124" s="107">
        <v>4219.7093750000004</v>
      </c>
      <c r="W124" s="273">
        <f t="shared" si="10"/>
        <v>4219.7093750000004</v>
      </c>
      <c r="X124">
        <f t="shared" si="18"/>
        <v>1200</v>
      </c>
      <c r="Y124" s="274">
        <f t="shared" si="20"/>
        <v>1054.9273437500001</v>
      </c>
      <c r="Z124" s="274">
        <f t="shared" si="21"/>
        <v>2254.9273437500001</v>
      </c>
      <c r="AA124" s="274">
        <f t="shared" si="16"/>
        <v>187.91061197916667</v>
      </c>
      <c r="AB124" s="278">
        <f t="shared" si="12"/>
        <v>4407.6199869791672</v>
      </c>
      <c r="AD124" s="106">
        <f t="shared" si="17"/>
        <v>4219.7093750000004</v>
      </c>
    </row>
    <row r="125" spans="1:30" x14ac:dyDescent="0.25">
      <c r="D125" s="278"/>
      <c r="U125" t="s">
        <v>190</v>
      </c>
      <c r="V125" s="107">
        <v>4377.086875</v>
      </c>
      <c r="W125" s="273">
        <f t="shared" si="10"/>
        <v>4377.086875</v>
      </c>
      <c r="X125">
        <f t="shared" si="18"/>
        <v>1200</v>
      </c>
      <c r="Y125" s="274">
        <f t="shared" si="20"/>
        <v>1094.27171875</v>
      </c>
      <c r="Z125" s="274">
        <f t="shared" si="21"/>
        <v>2294.2717187500002</v>
      </c>
      <c r="AA125" s="274">
        <f t="shared" si="16"/>
        <v>191.18930989583336</v>
      </c>
      <c r="AB125" s="278">
        <f t="shared" si="12"/>
        <v>4568.2761848958335</v>
      </c>
      <c r="AD125" s="106">
        <f t="shared" si="17"/>
        <v>4377.086875</v>
      </c>
    </row>
    <row r="126" spans="1:30" x14ac:dyDescent="0.25">
      <c r="D126" s="278"/>
      <c r="U126" t="s">
        <v>190</v>
      </c>
      <c r="V126" s="107">
        <v>4602.4868749999996</v>
      </c>
      <c r="W126" s="273">
        <f t="shared" si="10"/>
        <v>4602.4868749999996</v>
      </c>
      <c r="X126">
        <f t="shared" si="18"/>
        <v>1200</v>
      </c>
      <c r="Y126" s="274">
        <f t="shared" si="20"/>
        <v>1150.6217187499999</v>
      </c>
      <c r="Z126" s="274">
        <f t="shared" si="21"/>
        <v>2350.6217187499997</v>
      </c>
      <c r="AA126" s="274">
        <f t="shared" si="16"/>
        <v>195.88514322916663</v>
      </c>
      <c r="AB126" s="278">
        <f t="shared" si="12"/>
        <v>4798.3720182291663</v>
      </c>
      <c r="AD126" s="106">
        <f t="shared" si="17"/>
        <v>4602.4868749999996</v>
      </c>
    </row>
    <row r="127" spans="1:30" x14ac:dyDescent="0.25">
      <c r="D127" s="278"/>
      <c r="U127" t="s">
        <v>190</v>
      </c>
      <c r="V127" s="107">
        <v>4784.4168749999999</v>
      </c>
      <c r="W127" s="273">
        <f t="shared" si="10"/>
        <v>4784.4168749999999</v>
      </c>
      <c r="X127">
        <f t="shared" si="18"/>
        <v>1200</v>
      </c>
      <c r="Y127" s="274">
        <f t="shared" si="20"/>
        <v>1196.10421875</v>
      </c>
      <c r="Z127" s="274">
        <f t="shared" si="21"/>
        <v>2396.1042187499997</v>
      </c>
      <c r="AA127" s="274">
        <f t="shared" si="16"/>
        <v>199.67535156249997</v>
      </c>
      <c r="AB127" s="278">
        <f t="shared" si="12"/>
        <v>4984.0922265624995</v>
      </c>
      <c r="AD127" s="106">
        <f t="shared" si="17"/>
        <v>4784.4168749999999</v>
      </c>
    </row>
    <row r="128" spans="1:30" x14ac:dyDescent="0.25">
      <c r="D128" s="278"/>
      <c r="U128" t="s">
        <v>190</v>
      </c>
      <c r="V128" s="107">
        <v>4999.5531250000004</v>
      </c>
      <c r="W128" s="273">
        <f t="shared" si="10"/>
        <v>4999.5531250000004</v>
      </c>
      <c r="X128">
        <f t="shared" si="18"/>
        <v>1200</v>
      </c>
      <c r="Y128" s="274">
        <f t="shared" si="20"/>
        <v>1249.8882812500001</v>
      </c>
      <c r="Z128" s="274">
        <f t="shared" si="21"/>
        <v>2449.8882812500001</v>
      </c>
      <c r="AA128" s="274">
        <f t="shared" si="16"/>
        <v>204.15735677083333</v>
      </c>
      <c r="AB128" s="278">
        <f t="shared" si="12"/>
        <v>5203.7104817708341</v>
      </c>
      <c r="AD128" s="106">
        <f t="shared" si="17"/>
        <v>4999.5531250000004</v>
      </c>
    </row>
    <row r="129" spans="4:30" x14ac:dyDescent="0.25">
      <c r="D129" s="278"/>
      <c r="U129" t="s">
        <v>190</v>
      </c>
      <c r="V129" s="107">
        <v>5197.180625</v>
      </c>
      <c r="W129" s="273">
        <f t="shared" si="10"/>
        <v>5197.180625</v>
      </c>
      <c r="X129">
        <f t="shared" si="18"/>
        <v>1200</v>
      </c>
      <c r="Y129" s="274">
        <f t="shared" si="20"/>
        <v>1299.29515625</v>
      </c>
      <c r="Z129" s="274">
        <f t="shared" si="21"/>
        <v>2499.2951562500002</v>
      </c>
      <c r="AA129" s="274">
        <f t="shared" si="16"/>
        <v>208.27459635416668</v>
      </c>
      <c r="AB129" s="278">
        <f t="shared" si="12"/>
        <v>5405.4552213541665</v>
      </c>
      <c r="AD129" s="106">
        <f t="shared" si="17"/>
        <v>5197.180625</v>
      </c>
    </row>
    <row r="130" spans="4:30" x14ac:dyDescent="0.25">
      <c r="D130" s="278"/>
      <c r="U130" t="s">
        <v>189</v>
      </c>
      <c r="V130" s="107">
        <v>4139.7125000000005</v>
      </c>
      <c r="W130" s="273">
        <f t="shared" si="10"/>
        <v>4139.7125000000005</v>
      </c>
      <c r="X130">
        <f t="shared" si="18"/>
        <v>1200</v>
      </c>
      <c r="Y130" s="274">
        <f t="shared" si="20"/>
        <v>1034.9281250000001</v>
      </c>
      <c r="Z130" s="274">
        <f t="shared" si="21"/>
        <v>2234.9281250000004</v>
      </c>
      <c r="AA130" s="274">
        <f t="shared" si="16"/>
        <v>186.2440104166667</v>
      </c>
      <c r="AB130" s="278">
        <f t="shared" si="12"/>
        <v>4325.9565104166668</v>
      </c>
      <c r="AD130" s="106">
        <f t="shared" si="17"/>
        <v>4139.7125000000005</v>
      </c>
    </row>
    <row r="131" spans="4:30" x14ac:dyDescent="0.25">
      <c r="D131" s="278"/>
      <c r="U131" t="s">
        <v>189</v>
      </c>
      <c r="V131" s="107">
        <v>4325.5668749999995</v>
      </c>
      <c r="W131" s="273">
        <f t="shared" ref="W131:W157" si="22">V131</f>
        <v>4325.5668749999995</v>
      </c>
      <c r="X131">
        <f t="shared" si="18"/>
        <v>1200</v>
      </c>
      <c r="Y131" s="274">
        <f t="shared" si="20"/>
        <v>1081.3917187499999</v>
      </c>
      <c r="Z131" s="274">
        <f t="shared" si="21"/>
        <v>2281.3917187500001</v>
      </c>
      <c r="AA131" s="274">
        <f t="shared" si="16"/>
        <v>190.11597656250001</v>
      </c>
      <c r="AB131" s="278">
        <f t="shared" ref="AB131:AB157" si="23">AA131+W131</f>
        <v>4515.6828515624993</v>
      </c>
      <c r="AD131" s="106">
        <f t="shared" si="17"/>
        <v>4325.5668749999995</v>
      </c>
    </row>
    <row r="132" spans="4:30" x14ac:dyDescent="0.25">
      <c r="D132" s="278"/>
      <c r="U132" t="s">
        <v>189</v>
      </c>
      <c r="V132" s="107">
        <v>4510.9181250000001</v>
      </c>
      <c r="W132" s="273">
        <f t="shared" si="22"/>
        <v>4510.9181250000001</v>
      </c>
      <c r="X132">
        <f t="shared" si="18"/>
        <v>1200</v>
      </c>
      <c r="Y132" s="274">
        <f t="shared" si="20"/>
        <v>1127.72953125</v>
      </c>
      <c r="Z132" s="274">
        <f t="shared" si="21"/>
        <v>2327.72953125</v>
      </c>
      <c r="AA132" s="274">
        <f t="shared" si="16"/>
        <v>193.97746093750001</v>
      </c>
      <c r="AB132" s="278">
        <f t="shared" si="23"/>
        <v>4704.8955859375001</v>
      </c>
      <c r="AD132" s="106">
        <f t="shared" si="17"/>
        <v>4510.9181250000001</v>
      </c>
    </row>
    <row r="133" spans="4:30" x14ac:dyDescent="0.25">
      <c r="D133" s="278"/>
      <c r="U133" t="s">
        <v>189</v>
      </c>
      <c r="V133" s="107">
        <v>4693.8543749999999</v>
      </c>
      <c r="W133" s="273">
        <f t="shared" si="22"/>
        <v>4693.8543749999999</v>
      </c>
      <c r="X133">
        <f t="shared" si="18"/>
        <v>1200</v>
      </c>
      <c r="Y133" s="274">
        <f t="shared" si="20"/>
        <v>1173.46359375</v>
      </c>
      <c r="Z133" s="274">
        <f t="shared" si="21"/>
        <v>2373.4635937499997</v>
      </c>
      <c r="AA133" s="274">
        <f t="shared" si="16"/>
        <v>197.78863281249997</v>
      </c>
      <c r="AB133" s="278">
        <f t="shared" si="23"/>
        <v>4891.6430078124995</v>
      </c>
      <c r="AD133" s="106">
        <f t="shared" si="17"/>
        <v>4693.8543749999999</v>
      </c>
    </row>
    <row r="134" spans="4:30" x14ac:dyDescent="0.25">
      <c r="D134" s="278"/>
      <c r="U134" t="s">
        <v>189</v>
      </c>
      <c r="V134" s="107">
        <v>4884.5387500000006</v>
      </c>
      <c r="W134" s="273">
        <f t="shared" si="22"/>
        <v>4884.5387500000006</v>
      </c>
      <c r="X134">
        <f t="shared" si="18"/>
        <v>1200</v>
      </c>
      <c r="Y134" s="274">
        <f t="shared" si="20"/>
        <v>1221.1346875000002</v>
      </c>
      <c r="Z134" s="274">
        <f t="shared" si="21"/>
        <v>2421.1346874999999</v>
      </c>
      <c r="AA134" s="274">
        <f t="shared" si="16"/>
        <v>201.76122395833332</v>
      </c>
      <c r="AB134" s="278">
        <f t="shared" si="23"/>
        <v>5086.2999739583338</v>
      </c>
      <c r="AD134" s="106">
        <f t="shared" si="17"/>
        <v>4884.5387500000006</v>
      </c>
    </row>
    <row r="135" spans="4:30" x14ac:dyDescent="0.25">
      <c r="D135" s="278"/>
      <c r="F135" t="s">
        <v>231</v>
      </c>
      <c r="U135" t="s">
        <v>189</v>
      </c>
      <c r="V135" s="107">
        <v>5076.9337500000001</v>
      </c>
      <c r="W135" s="273">
        <f t="shared" si="22"/>
        <v>5076.9337500000001</v>
      </c>
      <c r="X135">
        <f t="shared" si="18"/>
        <v>1200</v>
      </c>
      <c r="Y135" s="274">
        <f t="shared" si="20"/>
        <v>1269.2334375</v>
      </c>
      <c r="Z135" s="274">
        <f t="shared" si="21"/>
        <v>2469.2334375</v>
      </c>
      <c r="AA135" s="274">
        <f t="shared" si="16"/>
        <v>205.76945312500001</v>
      </c>
      <c r="AB135" s="278">
        <f t="shared" si="23"/>
        <v>5282.7032031250001</v>
      </c>
      <c r="AD135" s="106">
        <f t="shared" si="17"/>
        <v>5076.9337500000001</v>
      </c>
    </row>
    <row r="136" spans="4:30" x14ac:dyDescent="0.25">
      <c r="D136" s="278"/>
      <c r="U136" t="s">
        <v>189</v>
      </c>
      <c r="V136" s="107">
        <v>5265.6056250000001</v>
      </c>
      <c r="W136" s="273">
        <f t="shared" si="22"/>
        <v>5265.6056250000001</v>
      </c>
      <c r="X136">
        <f t="shared" si="18"/>
        <v>1200</v>
      </c>
      <c r="Y136" s="274">
        <f t="shared" si="20"/>
        <v>1316.40140625</v>
      </c>
      <c r="Z136" s="274">
        <f t="shared" si="21"/>
        <v>2516.40140625</v>
      </c>
      <c r="AA136" s="274">
        <f t="shared" si="16"/>
        <v>209.70011718750001</v>
      </c>
      <c r="AB136" s="278">
        <f t="shared" si="23"/>
        <v>5475.3057421875001</v>
      </c>
      <c r="AD136" s="106">
        <f t="shared" si="17"/>
        <v>5265.6056250000001</v>
      </c>
    </row>
    <row r="137" spans="4:30" x14ac:dyDescent="0.25">
      <c r="D137" s="278"/>
      <c r="U137" t="s">
        <v>189</v>
      </c>
      <c r="V137" s="107">
        <v>5464.6418750000003</v>
      </c>
      <c r="W137" s="273">
        <f t="shared" si="22"/>
        <v>5464.6418750000003</v>
      </c>
      <c r="X137">
        <f t="shared" si="18"/>
        <v>1200</v>
      </c>
      <c r="Y137" s="274">
        <f t="shared" si="20"/>
        <v>1366.1604687500001</v>
      </c>
      <c r="Z137" s="274">
        <f t="shared" si="21"/>
        <v>2566.1604687500003</v>
      </c>
      <c r="AA137" s="274">
        <f t="shared" si="16"/>
        <v>213.8467057291667</v>
      </c>
      <c r="AB137" s="278">
        <f t="shared" si="23"/>
        <v>5678.4885807291666</v>
      </c>
      <c r="AD137" s="106">
        <f t="shared" si="17"/>
        <v>5464.6418750000003</v>
      </c>
    </row>
    <row r="138" spans="4:30" x14ac:dyDescent="0.25">
      <c r="D138" s="278"/>
      <c r="U138" t="s">
        <v>189</v>
      </c>
      <c r="V138" s="107">
        <v>5655.024375</v>
      </c>
      <c r="W138" s="273">
        <f t="shared" si="22"/>
        <v>5655.024375</v>
      </c>
      <c r="X138">
        <f t="shared" si="18"/>
        <v>1200</v>
      </c>
      <c r="Y138" s="274">
        <f t="shared" si="20"/>
        <v>1413.75609375</v>
      </c>
      <c r="Z138" s="274">
        <f t="shared" si="21"/>
        <v>2613.7560937500002</v>
      </c>
      <c r="AA138" s="274">
        <f t="shared" si="16"/>
        <v>217.81300781250002</v>
      </c>
      <c r="AB138" s="278">
        <f t="shared" si="23"/>
        <v>5872.8373828125004</v>
      </c>
      <c r="AD138" s="106">
        <f t="shared" si="17"/>
        <v>5655.024375</v>
      </c>
    </row>
    <row r="139" spans="4:30" x14ac:dyDescent="0.25">
      <c r="D139" s="278"/>
      <c r="U139" t="s">
        <v>191</v>
      </c>
      <c r="V139" s="107">
        <v>3605.9974999999999</v>
      </c>
      <c r="W139" s="273">
        <f t="shared" si="22"/>
        <v>3605.9974999999999</v>
      </c>
      <c r="X139">
        <f t="shared" si="18"/>
        <v>1200</v>
      </c>
      <c r="Y139" s="274">
        <f t="shared" si="20"/>
        <v>901.49937499999999</v>
      </c>
      <c r="Z139" s="274">
        <f t="shared" si="21"/>
        <v>2101.4993749999999</v>
      </c>
      <c r="AA139" s="274">
        <f t="shared" si="16"/>
        <v>175.12494791666666</v>
      </c>
      <c r="AB139" s="278">
        <f t="shared" si="23"/>
        <v>3781.1224479166667</v>
      </c>
      <c r="AD139" s="106">
        <f t="shared" si="17"/>
        <v>3605.9974999999999</v>
      </c>
    </row>
    <row r="140" spans="4:30" x14ac:dyDescent="0.25">
      <c r="D140" s="278"/>
      <c r="U140" t="s">
        <v>191</v>
      </c>
      <c r="V140" s="107">
        <v>3715.8799999999997</v>
      </c>
      <c r="W140" s="273">
        <f t="shared" si="22"/>
        <v>3715.8799999999997</v>
      </c>
      <c r="X140">
        <f t="shared" si="18"/>
        <v>1200</v>
      </c>
      <c r="Y140" s="274">
        <f t="shared" si="20"/>
        <v>928.96999999999991</v>
      </c>
      <c r="Z140" s="274">
        <f t="shared" si="21"/>
        <v>2128.9699999999998</v>
      </c>
      <c r="AA140" s="274">
        <f t="shared" si="16"/>
        <v>177.41416666666666</v>
      </c>
      <c r="AB140" s="278">
        <f t="shared" si="23"/>
        <v>3893.2941666666661</v>
      </c>
      <c r="AD140" s="106">
        <f t="shared" ref="AD140:AD171" si="24">V140-D135</f>
        <v>3715.8799999999997</v>
      </c>
    </row>
    <row r="141" spans="4:30" x14ac:dyDescent="0.25">
      <c r="D141" s="278"/>
      <c r="U141" t="s">
        <v>191</v>
      </c>
      <c r="V141" s="107">
        <v>3780.8837500000004</v>
      </c>
      <c r="W141" s="273">
        <f t="shared" si="22"/>
        <v>3780.8837500000004</v>
      </c>
      <c r="X141">
        <f t="shared" si="18"/>
        <v>1200</v>
      </c>
      <c r="Y141" s="274">
        <f t="shared" si="20"/>
        <v>945.2209375000001</v>
      </c>
      <c r="Z141" s="274">
        <f t="shared" si="21"/>
        <v>2145.2209375000002</v>
      </c>
      <c r="AA141" s="274">
        <f t="shared" si="16"/>
        <v>178.76841145833336</v>
      </c>
      <c r="AB141" s="278">
        <f t="shared" si="23"/>
        <v>3959.6521614583339</v>
      </c>
      <c r="AD141" s="106">
        <f t="shared" si="24"/>
        <v>3780.8837500000004</v>
      </c>
    </row>
    <row r="142" spans="4:30" x14ac:dyDescent="0.25">
      <c r="D142" s="278"/>
      <c r="U142" t="s">
        <v>191</v>
      </c>
      <c r="V142" s="107">
        <v>3953.5562500000001</v>
      </c>
      <c r="W142" s="273">
        <f t="shared" si="22"/>
        <v>3953.5562500000001</v>
      </c>
      <c r="X142">
        <f t="shared" si="18"/>
        <v>1200</v>
      </c>
      <c r="Y142" s="274">
        <f t="shared" si="20"/>
        <v>988.38906250000002</v>
      </c>
      <c r="Z142" s="274">
        <f t="shared" si="21"/>
        <v>2188.3890624999999</v>
      </c>
      <c r="AA142" s="274">
        <f t="shared" si="16"/>
        <v>182.36575520833333</v>
      </c>
      <c r="AB142" s="278">
        <f t="shared" si="23"/>
        <v>4135.9220052083338</v>
      </c>
      <c r="AD142" s="106">
        <f t="shared" si="24"/>
        <v>3953.5562500000001</v>
      </c>
    </row>
    <row r="143" spans="4:30" x14ac:dyDescent="0.25">
      <c r="D143" s="278"/>
      <c r="U143" t="s">
        <v>191</v>
      </c>
      <c r="V143" s="107">
        <v>4125.725625</v>
      </c>
      <c r="W143" s="273">
        <f t="shared" si="22"/>
        <v>4125.725625</v>
      </c>
      <c r="X143">
        <f t="shared" si="18"/>
        <v>1200</v>
      </c>
      <c r="Y143" s="274">
        <f t="shared" si="20"/>
        <v>1031.43140625</v>
      </c>
      <c r="Z143" s="274">
        <f t="shared" si="21"/>
        <v>2231.4314062499998</v>
      </c>
      <c r="AA143" s="274">
        <f t="shared" si="16"/>
        <v>185.95261718749998</v>
      </c>
      <c r="AB143" s="278">
        <f t="shared" si="23"/>
        <v>4311.6782421874996</v>
      </c>
      <c r="AD143" s="106">
        <f t="shared" si="24"/>
        <v>4125.725625</v>
      </c>
    </row>
    <row r="144" spans="4:30" x14ac:dyDescent="0.25">
      <c r="D144" s="278"/>
      <c r="U144" t="s">
        <v>191</v>
      </c>
      <c r="V144" s="107">
        <v>4299.203125</v>
      </c>
      <c r="W144" s="273">
        <f t="shared" si="22"/>
        <v>4299.203125</v>
      </c>
      <c r="X144">
        <f t="shared" si="18"/>
        <v>1200</v>
      </c>
      <c r="Y144" s="274">
        <f t="shared" si="20"/>
        <v>1074.80078125</v>
      </c>
      <c r="Z144" s="274">
        <f t="shared" si="21"/>
        <v>2274.80078125</v>
      </c>
      <c r="AA144" s="274">
        <f t="shared" si="16"/>
        <v>189.56673177083334</v>
      </c>
      <c r="AB144" s="278">
        <f t="shared" si="23"/>
        <v>4488.769856770833</v>
      </c>
      <c r="AD144" s="106">
        <f t="shared" si="24"/>
        <v>4299.203125</v>
      </c>
    </row>
    <row r="145" spans="4:30" x14ac:dyDescent="0.25">
      <c r="D145" s="278"/>
      <c r="U145" t="s">
        <v>191</v>
      </c>
      <c r="V145" s="107">
        <v>4472.78125</v>
      </c>
      <c r="W145" s="273">
        <f t="shared" si="22"/>
        <v>4472.78125</v>
      </c>
      <c r="X145">
        <f t="shared" si="18"/>
        <v>1200</v>
      </c>
      <c r="Y145" s="274">
        <f t="shared" si="20"/>
        <v>1118.1953125</v>
      </c>
      <c r="Z145" s="274">
        <f t="shared" si="21"/>
        <v>2318.1953125</v>
      </c>
      <c r="AA145" s="274">
        <f t="shared" si="16"/>
        <v>193.18294270833334</v>
      </c>
      <c r="AB145" s="278">
        <f t="shared" si="23"/>
        <v>4665.964192708333</v>
      </c>
      <c r="AD145" s="106">
        <f t="shared" si="24"/>
        <v>4472.78125</v>
      </c>
    </row>
    <row r="146" spans="4:30" x14ac:dyDescent="0.25">
      <c r="D146" s="278"/>
      <c r="U146" t="s">
        <v>192</v>
      </c>
      <c r="V146" s="107">
        <v>2473.6643749999998</v>
      </c>
      <c r="W146" s="273">
        <f t="shared" si="22"/>
        <v>2473.6643749999998</v>
      </c>
      <c r="X146">
        <f t="shared" si="18"/>
        <v>1200</v>
      </c>
      <c r="Y146" s="274">
        <f t="shared" si="20"/>
        <v>618.41609374999996</v>
      </c>
      <c r="Z146" s="274">
        <f t="shared" si="21"/>
        <v>1818.4160937500001</v>
      </c>
      <c r="AA146" s="274">
        <f t="shared" si="16"/>
        <v>151.53467447916668</v>
      </c>
      <c r="AB146" s="278">
        <f t="shared" si="23"/>
        <v>2625.1990494791667</v>
      </c>
      <c r="AD146" s="106">
        <f t="shared" si="24"/>
        <v>2473.6643749999998</v>
      </c>
    </row>
    <row r="147" spans="4:30" x14ac:dyDescent="0.25">
      <c r="D147" s="278"/>
      <c r="U147" t="s">
        <v>192</v>
      </c>
      <c r="V147" s="107">
        <v>2610.3131250000001</v>
      </c>
      <c r="W147" s="273">
        <f t="shared" si="22"/>
        <v>2610.3131250000001</v>
      </c>
      <c r="X147">
        <f t="shared" si="18"/>
        <v>1200</v>
      </c>
      <c r="Y147" s="274">
        <f t="shared" si="20"/>
        <v>652.57828125000003</v>
      </c>
      <c r="Z147" s="274">
        <f t="shared" si="21"/>
        <v>1852.5782812500001</v>
      </c>
      <c r="AA147" s="274">
        <f t="shared" si="16"/>
        <v>154.38152343750002</v>
      </c>
      <c r="AB147" s="278">
        <f t="shared" si="23"/>
        <v>2764.6946484375003</v>
      </c>
      <c r="AD147" s="106">
        <f t="shared" si="24"/>
        <v>2610.3131250000001</v>
      </c>
    </row>
    <row r="148" spans="4:30" x14ac:dyDescent="0.25">
      <c r="D148" s="278"/>
      <c r="U148" t="s">
        <v>192</v>
      </c>
      <c r="V148" s="107">
        <v>2750.9868750000001</v>
      </c>
      <c r="W148" s="273">
        <f t="shared" si="22"/>
        <v>2750.9868750000001</v>
      </c>
      <c r="X148">
        <f t="shared" si="18"/>
        <v>1200</v>
      </c>
      <c r="Y148" s="274">
        <f t="shared" si="20"/>
        <v>687.74671875000001</v>
      </c>
      <c r="Z148" s="274">
        <f t="shared" si="21"/>
        <v>1887.7467187500001</v>
      </c>
      <c r="AA148" s="274">
        <f t="shared" si="16"/>
        <v>157.3122265625</v>
      </c>
      <c r="AB148" s="278">
        <f t="shared" si="23"/>
        <v>2908.2991015625003</v>
      </c>
      <c r="AD148" s="106">
        <f t="shared" si="24"/>
        <v>2750.9868750000001</v>
      </c>
    </row>
    <row r="149" spans="4:30" x14ac:dyDescent="0.25">
      <c r="D149" s="278"/>
      <c r="U149" t="s">
        <v>192</v>
      </c>
      <c r="V149" s="107">
        <v>2894.276875</v>
      </c>
      <c r="W149" s="273">
        <f t="shared" si="22"/>
        <v>2894.276875</v>
      </c>
      <c r="X149">
        <f t="shared" si="18"/>
        <v>1200</v>
      </c>
      <c r="Y149" s="274">
        <f t="shared" si="20"/>
        <v>723.56921875</v>
      </c>
      <c r="Z149" s="274">
        <f t="shared" si="21"/>
        <v>1923.5692187499999</v>
      </c>
      <c r="AA149" s="274">
        <f t="shared" si="16"/>
        <v>160.29743489583333</v>
      </c>
      <c r="AB149" s="278">
        <f t="shared" si="23"/>
        <v>3054.5743098958333</v>
      </c>
      <c r="AD149" s="106">
        <f t="shared" si="24"/>
        <v>2894.276875</v>
      </c>
    </row>
    <row r="150" spans="4:30" x14ac:dyDescent="0.25">
      <c r="D150" s="278"/>
      <c r="U150" t="s">
        <v>192</v>
      </c>
      <c r="V150" s="107">
        <v>3033.5418750000003</v>
      </c>
      <c r="W150" s="273">
        <f t="shared" si="22"/>
        <v>3033.5418750000003</v>
      </c>
      <c r="X150">
        <f t="shared" si="18"/>
        <v>1200</v>
      </c>
      <c r="Y150" s="274">
        <f t="shared" si="20"/>
        <v>758.38546875000009</v>
      </c>
      <c r="Z150" s="274">
        <f t="shared" si="21"/>
        <v>1958.3854687500002</v>
      </c>
      <c r="AA150" s="274">
        <f t="shared" si="16"/>
        <v>163.19878906250003</v>
      </c>
      <c r="AB150" s="278">
        <f t="shared" si="23"/>
        <v>3196.7406640625004</v>
      </c>
      <c r="AD150" s="106">
        <f t="shared" si="24"/>
        <v>3033.5418750000003</v>
      </c>
    </row>
    <row r="151" spans="4:30" x14ac:dyDescent="0.25">
      <c r="D151" s="278"/>
      <c r="U151" t="s">
        <v>192</v>
      </c>
      <c r="V151" s="107">
        <v>3162.3418750000001</v>
      </c>
      <c r="W151" s="273">
        <f t="shared" si="22"/>
        <v>3162.3418750000001</v>
      </c>
      <c r="X151">
        <f t="shared" si="18"/>
        <v>1200</v>
      </c>
      <c r="Y151" s="274">
        <f t="shared" si="20"/>
        <v>790.58546875000002</v>
      </c>
      <c r="Z151" s="274">
        <f t="shared" si="21"/>
        <v>1990.58546875</v>
      </c>
      <c r="AA151" s="274">
        <f t="shared" si="16"/>
        <v>165.88212239583333</v>
      </c>
      <c r="AB151" s="278">
        <f t="shared" si="23"/>
        <v>3328.2239973958335</v>
      </c>
      <c r="AD151" s="106">
        <f t="shared" si="24"/>
        <v>3162.3418750000001</v>
      </c>
    </row>
    <row r="152" spans="4:30" x14ac:dyDescent="0.25">
      <c r="D152" s="278"/>
      <c r="U152" t="s">
        <v>192</v>
      </c>
      <c r="V152" s="107">
        <v>3289.8337499999998</v>
      </c>
      <c r="W152" s="273">
        <f t="shared" si="22"/>
        <v>3289.8337499999998</v>
      </c>
      <c r="X152">
        <f t="shared" si="18"/>
        <v>1200</v>
      </c>
      <c r="Y152" s="274">
        <f t="shared" si="20"/>
        <v>822.45843749999995</v>
      </c>
      <c r="Z152" s="274">
        <f t="shared" si="21"/>
        <v>2022.4584374999999</v>
      </c>
      <c r="AA152" s="274">
        <f t="shared" si="16"/>
        <v>168.538203125</v>
      </c>
      <c r="AB152" s="278">
        <f t="shared" si="23"/>
        <v>3458.3719531249999</v>
      </c>
      <c r="AD152" s="106">
        <f t="shared" si="24"/>
        <v>3289.8337499999998</v>
      </c>
    </row>
    <row r="153" spans="4:30" x14ac:dyDescent="0.25">
      <c r="U153" t="s">
        <v>192</v>
      </c>
      <c r="V153" s="107">
        <v>3419.3381250000002</v>
      </c>
      <c r="W153" s="273">
        <f t="shared" si="22"/>
        <v>3419.3381250000002</v>
      </c>
      <c r="X153">
        <f t="shared" si="18"/>
        <v>1200</v>
      </c>
      <c r="Y153" s="274">
        <f t="shared" si="20"/>
        <v>854.83453125000005</v>
      </c>
      <c r="Z153" s="274">
        <f t="shared" si="21"/>
        <v>2054.8345312500001</v>
      </c>
      <c r="AA153" s="274">
        <f t="shared" si="16"/>
        <v>171.2362109375</v>
      </c>
      <c r="AB153" s="278">
        <f t="shared" si="23"/>
        <v>3590.5743359375001</v>
      </c>
      <c r="AD153" s="106">
        <f t="shared" si="24"/>
        <v>3419.3381250000002</v>
      </c>
    </row>
    <row r="154" spans="4:30" x14ac:dyDescent="0.25">
      <c r="U154" t="s">
        <v>192</v>
      </c>
      <c r="V154" s="107">
        <v>3544.8174999999997</v>
      </c>
      <c r="W154" s="273">
        <f t="shared" si="22"/>
        <v>3544.8174999999997</v>
      </c>
      <c r="X154">
        <f t="shared" si="18"/>
        <v>1200</v>
      </c>
      <c r="Y154" s="274">
        <f t="shared" si="20"/>
        <v>886.20437499999991</v>
      </c>
      <c r="Z154" s="274">
        <f t="shared" si="21"/>
        <v>2086.2043749999998</v>
      </c>
      <c r="AA154" s="274">
        <f t="shared" si="16"/>
        <v>173.85036458333332</v>
      </c>
      <c r="AB154" s="278">
        <f t="shared" si="23"/>
        <v>3718.6678645833331</v>
      </c>
      <c r="AD154" s="106">
        <f t="shared" si="24"/>
        <v>3544.8174999999997</v>
      </c>
    </row>
    <row r="155" spans="4:30" x14ac:dyDescent="0.25">
      <c r="U155" t="s">
        <v>192</v>
      </c>
      <c r="V155" s="107">
        <v>3650.0712500000004</v>
      </c>
      <c r="W155" s="273">
        <f t="shared" si="22"/>
        <v>3650.0712500000004</v>
      </c>
      <c r="X155">
        <f t="shared" si="18"/>
        <v>1200</v>
      </c>
      <c r="Y155" s="274">
        <f t="shared" si="20"/>
        <v>912.5178125000001</v>
      </c>
      <c r="Z155" s="274">
        <f t="shared" si="21"/>
        <v>2112.5178125000002</v>
      </c>
      <c r="AA155" s="274">
        <f t="shared" si="16"/>
        <v>176.04315104166668</v>
      </c>
      <c r="AB155" s="278">
        <f t="shared" si="23"/>
        <v>3826.114401041667</v>
      </c>
      <c r="AD155" s="106">
        <f t="shared" si="24"/>
        <v>3650.0712500000004</v>
      </c>
    </row>
    <row r="156" spans="4:30" x14ac:dyDescent="0.25">
      <c r="U156" t="s">
        <v>192</v>
      </c>
      <c r="V156" s="107">
        <v>3757.6393750000002</v>
      </c>
      <c r="W156" s="273">
        <f t="shared" si="22"/>
        <v>3757.6393750000002</v>
      </c>
      <c r="X156">
        <f t="shared" si="18"/>
        <v>1200</v>
      </c>
      <c r="Y156" s="274">
        <f t="shared" si="20"/>
        <v>939.40984375000005</v>
      </c>
      <c r="Z156" s="274">
        <f t="shared" si="21"/>
        <v>2139.4098437500002</v>
      </c>
      <c r="AA156" s="274">
        <f t="shared" si="16"/>
        <v>178.28415364583336</v>
      </c>
      <c r="AB156" s="278">
        <f t="shared" si="23"/>
        <v>3935.9235286458334</v>
      </c>
      <c r="AD156" s="106">
        <f t="shared" si="24"/>
        <v>3757.6393750000002</v>
      </c>
    </row>
    <row r="157" spans="4:30" x14ac:dyDescent="0.25">
      <c r="W157" s="273">
        <f t="shared" si="22"/>
        <v>0</v>
      </c>
      <c r="AB157" s="278">
        <f t="shared" si="23"/>
        <v>0</v>
      </c>
      <c r="AD157" s="106">
        <f t="shared" si="24"/>
        <v>0</v>
      </c>
    </row>
    <row r="158" spans="4:30" x14ac:dyDescent="0.25">
      <c r="AD158" s="106">
        <f t="shared" si="24"/>
        <v>0</v>
      </c>
    </row>
    <row r="159" spans="4:30" x14ac:dyDescent="0.25">
      <c r="AD159" s="106">
        <f t="shared" si="24"/>
        <v>0</v>
      </c>
    </row>
    <row r="160" spans="4:30" x14ac:dyDescent="0.25">
      <c r="AD160" s="106">
        <f t="shared" si="24"/>
        <v>0</v>
      </c>
    </row>
    <row r="161" spans="30:30" x14ac:dyDescent="0.25">
      <c r="AD161" s="106">
        <f t="shared" si="24"/>
        <v>0</v>
      </c>
    </row>
    <row r="162" spans="30:30" x14ac:dyDescent="0.25">
      <c r="AD162" s="106">
        <f t="shared" si="24"/>
        <v>0</v>
      </c>
    </row>
    <row r="163" spans="30:30" x14ac:dyDescent="0.25">
      <c r="AD163" s="106">
        <f t="shared" si="24"/>
        <v>0</v>
      </c>
    </row>
    <row r="164" spans="30:30" x14ac:dyDescent="0.25">
      <c r="AD164" s="106">
        <f t="shared" si="24"/>
        <v>0</v>
      </c>
    </row>
    <row r="165" spans="30:30" x14ac:dyDescent="0.25">
      <c r="AD165" s="106">
        <f t="shared" si="24"/>
        <v>0</v>
      </c>
    </row>
    <row r="166" spans="30:30" x14ac:dyDescent="0.25">
      <c r="AD166" s="106">
        <f t="shared" si="24"/>
        <v>0</v>
      </c>
    </row>
    <row r="167" spans="30:30" x14ac:dyDescent="0.25">
      <c r="AD167" s="106">
        <f t="shared" si="24"/>
        <v>0</v>
      </c>
    </row>
    <row r="168" spans="30:30" x14ac:dyDescent="0.25">
      <c r="AD168" s="106">
        <f t="shared" si="24"/>
        <v>0</v>
      </c>
    </row>
    <row r="169" spans="30:30" x14ac:dyDescent="0.25">
      <c r="AD169" s="106">
        <f t="shared" si="24"/>
        <v>0</v>
      </c>
    </row>
    <row r="170" spans="30:30" x14ac:dyDescent="0.25">
      <c r="AD170" s="106">
        <f t="shared" si="24"/>
        <v>0</v>
      </c>
    </row>
    <row r="171" spans="30:30" x14ac:dyDescent="0.25">
      <c r="AD171" s="106">
        <f t="shared" si="24"/>
        <v>0</v>
      </c>
    </row>
    <row r="172" spans="30:30" x14ac:dyDescent="0.25">
      <c r="AD172" s="106">
        <f t="shared" ref="AD172:AD179" si="25">V172-D167</f>
        <v>0</v>
      </c>
    </row>
    <row r="173" spans="30:30" x14ac:dyDescent="0.25">
      <c r="AD173" s="106">
        <f t="shared" si="25"/>
        <v>0</v>
      </c>
    </row>
    <row r="174" spans="30:30" x14ac:dyDescent="0.25">
      <c r="AD174" s="106">
        <f t="shared" si="25"/>
        <v>0</v>
      </c>
    </row>
    <row r="175" spans="30:30" x14ac:dyDescent="0.25">
      <c r="AD175" s="106">
        <f t="shared" si="25"/>
        <v>0</v>
      </c>
    </row>
    <row r="176" spans="30:30" x14ac:dyDescent="0.25">
      <c r="AD176" s="106">
        <f t="shared" si="25"/>
        <v>0</v>
      </c>
    </row>
    <row r="177" spans="30:30" x14ac:dyDescent="0.25">
      <c r="AD177" s="106">
        <f t="shared" si="25"/>
        <v>0</v>
      </c>
    </row>
    <row r="178" spans="30:30" x14ac:dyDescent="0.25">
      <c r="AD178" s="106">
        <f t="shared" si="25"/>
        <v>0</v>
      </c>
    </row>
    <row r="179" spans="30:30" x14ac:dyDescent="0.25">
      <c r="AD179" s="106">
        <f t="shared" si="25"/>
        <v>0</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topLeftCell="A46" zoomScale="70" zoomScaleNormal="70" workbookViewId="0">
      <selection activeCell="A30" sqref="A30"/>
    </sheetView>
  </sheetViews>
  <sheetFormatPr defaultColWidth="8.85546875" defaultRowHeight="12.75" x14ac:dyDescent="0.2"/>
  <cols>
    <col min="1" max="1" width="32.42578125" style="2" customWidth="1"/>
    <col min="2" max="2" width="11.140625" style="2" customWidth="1"/>
    <col min="3" max="3" width="12.140625" style="2" customWidth="1"/>
    <col min="4" max="4" width="12.85546875" style="3" customWidth="1"/>
    <col min="5" max="5" width="33.85546875" style="4" bestFit="1" customWidth="1"/>
    <col min="6" max="6" width="11.5703125" style="5" customWidth="1"/>
    <col min="7" max="7" width="15.85546875" style="5" customWidth="1"/>
    <col min="8" max="8" width="33.85546875" style="4" bestFit="1" customWidth="1"/>
    <col min="9" max="9" width="11.42578125" style="6" customWidth="1"/>
    <col min="10" max="10" width="14.5703125" style="7" customWidth="1"/>
    <col min="11" max="13" width="9.5703125" style="7" customWidth="1"/>
    <col min="14" max="22" width="8.85546875" style="7"/>
    <col min="23" max="23" width="12" style="7" bestFit="1" customWidth="1"/>
    <col min="24" max="24" width="15.28515625" style="7" bestFit="1" customWidth="1"/>
    <col min="25" max="25" width="12.140625" style="7" bestFit="1" customWidth="1"/>
    <col min="26" max="26" width="14.85546875" style="7" bestFit="1" customWidth="1"/>
    <col min="27" max="27" width="15.42578125" style="7" bestFit="1" customWidth="1"/>
    <col min="28" max="28" width="10.140625" style="7" bestFit="1" customWidth="1"/>
    <col min="29" max="29" width="13.5703125" style="7" bestFit="1" customWidth="1"/>
    <col min="30" max="30" width="9.28515625" style="7" bestFit="1" customWidth="1"/>
    <col min="31" max="31" width="13.140625" style="7" bestFit="1" customWidth="1"/>
    <col min="32" max="32" width="8.85546875" style="7" customWidth="1"/>
    <col min="33" max="33" width="8.85546875" style="7"/>
    <col min="34" max="34" width="43.5703125" style="7" bestFit="1" customWidth="1"/>
    <col min="35" max="35" width="20.5703125" style="7" bestFit="1" customWidth="1"/>
    <col min="36" max="36" width="12" style="7" bestFit="1" customWidth="1"/>
    <col min="37" max="37" width="15.28515625" style="7" bestFit="1" customWidth="1"/>
    <col min="38" max="38" width="12.140625" style="7" bestFit="1" customWidth="1"/>
    <col min="39" max="39" width="14.85546875" style="7" bestFit="1" customWidth="1"/>
    <col min="40" max="40" width="15.42578125" style="7" bestFit="1" customWidth="1"/>
    <col min="41" max="41" width="10.140625" style="7" bestFit="1" customWidth="1"/>
    <col min="42" max="42" width="13.5703125" style="7" bestFit="1" customWidth="1"/>
    <col min="43" max="43" width="9.28515625" style="7" bestFit="1" customWidth="1"/>
    <col min="44" max="44" width="13.140625" style="7" bestFit="1" customWidth="1"/>
    <col min="45" max="252" width="8.85546875" style="7"/>
    <col min="253" max="253" width="32.42578125" style="7" customWidth="1"/>
    <col min="254" max="254" width="8.85546875" style="7"/>
    <col min="255" max="255" width="10.42578125" style="7" customWidth="1"/>
    <col min="256" max="256" width="12.85546875" style="7" customWidth="1"/>
    <col min="257" max="257" width="13.5703125" style="7" customWidth="1"/>
    <col min="258" max="258" width="11.85546875" style="7" customWidth="1"/>
    <col min="259" max="259" width="5.140625" style="7" customWidth="1"/>
    <col min="260" max="260" width="14.5703125" style="7" customWidth="1"/>
    <col min="261" max="261" width="12.85546875" style="7" customWidth="1"/>
    <col min="262" max="262" width="13.5703125" style="7" customWidth="1"/>
    <col min="263" max="263" width="11.140625" style="7" customWidth="1"/>
    <col min="264" max="264" width="3" style="7" customWidth="1"/>
    <col min="265" max="265" width="0" style="7" hidden="1" customWidth="1"/>
    <col min="266" max="266" width="3.42578125" style="7" customWidth="1"/>
    <col min="267" max="267" width="106.140625" style="7" customWidth="1"/>
    <col min="268" max="268" width="1.85546875" style="7" customWidth="1"/>
    <col min="269" max="269" width="13.42578125" style="7" bestFit="1" customWidth="1"/>
    <col min="270" max="508" width="8.85546875" style="7"/>
    <col min="509" max="509" width="32.42578125" style="7" customWidth="1"/>
    <col min="510" max="510" width="8.85546875" style="7"/>
    <col min="511" max="511" width="10.42578125" style="7" customWidth="1"/>
    <col min="512" max="512" width="12.85546875" style="7" customWidth="1"/>
    <col min="513" max="513" width="13.5703125" style="7" customWidth="1"/>
    <col min="514" max="514" width="11.85546875" style="7" customWidth="1"/>
    <col min="515" max="515" width="5.140625" style="7" customWidth="1"/>
    <col min="516" max="516" width="14.5703125" style="7" customWidth="1"/>
    <col min="517" max="517" width="12.85546875" style="7" customWidth="1"/>
    <col min="518" max="518" width="13.5703125" style="7" customWidth="1"/>
    <col min="519" max="519" width="11.140625" style="7" customWidth="1"/>
    <col min="520" max="520" width="3" style="7" customWidth="1"/>
    <col min="521" max="521" width="0" style="7" hidden="1" customWidth="1"/>
    <col min="522" max="522" width="3.42578125" style="7" customWidth="1"/>
    <col min="523" max="523" width="106.140625" style="7" customWidth="1"/>
    <col min="524" max="524" width="1.85546875" style="7" customWidth="1"/>
    <col min="525" max="525" width="13.42578125" style="7" bestFit="1" customWidth="1"/>
    <col min="526" max="764" width="8.85546875" style="7"/>
    <col min="765" max="765" width="32.42578125" style="7" customWidth="1"/>
    <col min="766" max="766" width="8.85546875" style="7"/>
    <col min="767" max="767" width="10.42578125" style="7" customWidth="1"/>
    <col min="768" max="768" width="12.85546875" style="7" customWidth="1"/>
    <col min="769" max="769" width="13.5703125" style="7" customWidth="1"/>
    <col min="770" max="770" width="11.85546875" style="7" customWidth="1"/>
    <col min="771" max="771" width="5.140625" style="7" customWidth="1"/>
    <col min="772" max="772" width="14.5703125" style="7" customWidth="1"/>
    <col min="773" max="773" width="12.85546875" style="7" customWidth="1"/>
    <col min="774" max="774" width="13.5703125" style="7" customWidth="1"/>
    <col min="775" max="775" width="11.140625" style="7" customWidth="1"/>
    <col min="776" max="776" width="3" style="7" customWidth="1"/>
    <col min="777" max="777" width="0" style="7" hidden="1" customWidth="1"/>
    <col min="778" max="778" width="3.42578125" style="7" customWidth="1"/>
    <col min="779" max="779" width="106.140625" style="7" customWidth="1"/>
    <col min="780" max="780" width="1.85546875" style="7" customWidth="1"/>
    <col min="781" max="781" width="13.42578125" style="7" bestFit="1" customWidth="1"/>
    <col min="782" max="1020" width="8.85546875" style="7"/>
    <col min="1021" max="1021" width="32.42578125" style="7" customWidth="1"/>
    <col min="1022" max="1022" width="8.85546875" style="7"/>
    <col min="1023" max="1023" width="10.42578125" style="7" customWidth="1"/>
    <col min="1024" max="1024" width="12.85546875" style="7" customWidth="1"/>
    <col min="1025" max="1025" width="13.5703125" style="7" customWidth="1"/>
    <col min="1026" max="1026" width="11.85546875" style="7" customWidth="1"/>
    <col min="1027" max="1027" width="5.140625" style="7" customWidth="1"/>
    <col min="1028" max="1028" width="14.5703125" style="7" customWidth="1"/>
    <col min="1029" max="1029" width="12.85546875" style="7" customWidth="1"/>
    <col min="1030" max="1030" width="13.5703125" style="7" customWidth="1"/>
    <col min="1031" max="1031" width="11.140625" style="7" customWidth="1"/>
    <col min="1032" max="1032" width="3" style="7" customWidth="1"/>
    <col min="1033" max="1033" width="0" style="7" hidden="1" customWidth="1"/>
    <col min="1034" max="1034" width="3.42578125" style="7" customWidth="1"/>
    <col min="1035" max="1035" width="106.140625" style="7" customWidth="1"/>
    <col min="1036" max="1036" width="1.85546875" style="7" customWidth="1"/>
    <col min="1037" max="1037" width="13.42578125" style="7" bestFit="1" customWidth="1"/>
    <col min="1038" max="1276" width="8.85546875" style="7"/>
    <col min="1277" max="1277" width="32.42578125" style="7" customWidth="1"/>
    <col min="1278" max="1278" width="8.85546875" style="7"/>
    <col min="1279" max="1279" width="10.42578125" style="7" customWidth="1"/>
    <col min="1280" max="1280" width="12.85546875" style="7" customWidth="1"/>
    <col min="1281" max="1281" width="13.5703125" style="7" customWidth="1"/>
    <col min="1282" max="1282" width="11.85546875" style="7" customWidth="1"/>
    <col min="1283" max="1283" width="5.140625" style="7" customWidth="1"/>
    <col min="1284" max="1284" width="14.5703125" style="7" customWidth="1"/>
    <col min="1285" max="1285" width="12.85546875" style="7" customWidth="1"/>
    <col min="1286" max="1286" width="13.5703125" style="7" customWidth="1"/>
    <col min="1287" max="1287" width="11.140625" style="7" customWidth="1"/>
    <col min="1288" max="1288" width="3" style="7" customWidth="1"/>
    <col min="1289" max="1289" width="0" style="7" hidden="1" customWidth="1"/>
    <col min="1290" max="1290" width="3.42578125" style="7" customWidth="1"/>
    <col min="1291" max="1291" width="106.140625" style="7" customWidth="1"/>
    <col min="1292" max="1292" width="1.85546875" style="7" customWidth="1"/>
    <col min="1293" max="1293" width="13.42578125" style="7" bestFit="1" customWidth="1"/>
    <col min="1294" max="1532" width="8.85546875" style="7"/>
    <col min="1533" max="1533" width="32.42578125" style="7" customWidth="1"/>
    <col min="1534" max="1534" width="8.85546875" style="7"/>
    <col min="1535" max="1535" width="10.42578125" style="7" customWidth="1"/>
    <col min="1536" max="1536" width="12.85546875" style="7" customWidth="1"/>
    <col min="1537" max="1537" width="13.5703125" style="7" customWidth="1"/>
    <col min="1538" max="1538" width="11.85546875" style="7" customWidth="1"/>
    <col min="1539" max="1539" width="5.140625" style="7" customWidth="1"/>
    <col min="1540" max="1540" width="14.5703125" style="7" customWidth="1"/>
    <col min="1541" max="1541" width="12.85546875" style="7" customWidth="1"/>
    <col min="1542" max="1542" width="13.5703125" style="7" customWidth="1"/>
    <col min="1543" max="1543" width="11.140625" style="7" customWidth="1"/>
    <col min="1544" max="1544" width="3" style="7" customWidth="1"/>
    <col min="1545" max="1545" width="0" style="7" hidden="1" customWidth="1"/>
    <col min="1546" max="1546" width="3.42578125" style="7" customWidth="1"/>
    <col min="1547" max="1547" width="106.140625" style="7" customWidth="1"/>
    <col min="1548" max="1548" width="1.85546875" style="7" customWidth="1"/>
    <col min="1549" max="1549" width="13.42578125" style="7" bestFit="1" customWidth="1"/>
    <col min="1550" max="1788" width="8.85546875" style="7"/>
    <col min="1789" max="1789" width="32.42578125" style="7" customWidth="1"/>
    <col min="1790" max="1790" width="8.85546875" style="7"/>
    <col min="1791" max="1791" width="10.42578125" style="7" customWidth="1"/>
    <col min="1792" max="1792" width="12.85546875" style="7" customWidth="1"/>
    <col min="1793" max="1793" width="13.5703125" style="7" customWidth="1"/>
    <col min="1794" max="1794" width="11.85546875" style="7" customWidth="1"/>
    <col min="1795" max="1795" width="5.140625" style="7" customWidth="1"/>
    <col min="1796" max="1796" width="14.5703125" style="7" customWidth="1"/>
    <col min="1797" max="1797" width="12.85546875" style="7" customWidth="1"/>
    <col min="1798" max="1798" width="13.5703125" style="7" customWidth="1"/>
    <col min="1799" max="1799" width="11.140625" style="7" customWidth="1"/>
    <col min="1800" max="1800" width="3" style="7" customWidth="1"/>
    <col min="1801" max="1801" width="0" style="7" hidden="1" customWidth="1"/>
    <col min="1802" max="1802" width="3.42578125" style="7" customWidth="1"/>
    <col min="1803" max="1803" width="106.140625" style="7" customWidth="1"/>
    <col min="1804" max="1804" width="1.85546875" style="7" customWidth="1"/>
    <col min="1805" max="1805" width="13.42578125" style="7" bestFit="1" customWidth="1"/>
    <col min="1806" max="2044" width="8.85546875" style="7"/>
    <col min="2045" max="2045" width="32.42578125" style="7" customWidth="1"/>
    <col min="2046" max="2046" width="8.85546875" style="7"/>
    <col min="2047" max="2047" width="10.42578125" style="7" customWidth="1"/>
    <col min="2048" max="2048" width="12.85546875" style="7" customWidth="1"/>
    <col min="2049" max="2049" width="13.5703125" style="7" customWidth="1"/>
    <col min="2050" max="2050" width="11.85546875" style="7" customWidth="1"/>
    <col min="2051" max="2051" width="5.140625" style="7" customWidth="1"/>
    <col min="2052" max="2052" width="14.5703125" style="7" customWidth="1"/>
    <col min="2053" max="2053" width="12.85546875" style="7" customWidth="1"/>
    <col min="2054" max="2054" width="13.5703125" style="7" customWidth="1"/>
    <col min="2055" max="2055" width="11.140625" style="7" customWidth="1"/>
    <col min="2056" max="2056" width="3" style="7" customWidth="1"/>
    <col min="2057" max="2057" width="0" style="7" hidden="1" customWidth="1"/>
    <col min="2058" max="2058" width="3.42578125" style="7" customWidth="1"/>
    <col min="2059" max="2059" width="106.140625" style="7" customWidth="1"/>
    <col min="2060" max="2060" width="1.85546875" style="7" customWidth="1"/>
    <col min="2061" max="2061" width="13.42578125" style="7" bestFit="1" customWidth="1"/>
    <col min="2062" max="2300" width="8.85546875" style="7"/>
    <col min="2301" max="2301" width="32.42578125" style="7" customWidth="1"/>
    <col min="2302" max="2302" width="8.85546875" style="7"/>
    <col min="2303" max="2303" width="10.42578125" style="7" customWidth="1"/>
    <col min="2304" max="2304" width="12.85546875" style="7" customWidth="1"/>
    <col min="2305" max="2305" width="13.5703125" style="7" customWidth="1"/>
    <col min="2306" max="2306" width="11.85546875" style="7" customWidth="1"/>
    <col min="2307" max="2307" width="5.140625" style="7" customWidth="1"/>
    <col min="2308" max="2308" width="14.5703125" style="7" customWidth="1"/>
    <col min="2309" max="2309" width="12.85546875" style="7" customWidth="1"/>
    <col min="2310" max="2310" width="13.5703125" style="7" customWidth="1"/>
    <col min="2311" max="2311" width="11.140625" style="7" customWidth="1"/>
    <col min="2312" max="2312" width="3" style="7" customWidth="1"/>
    <col min="2313" max="2313" width="0" style="7" hidden="1" customWidth="1"/>
    <col min="2314" max="2314" width="3.42578125" style="7" customWidth="1"/>
    <col min="2315" max="2315" width="106.140625" style="7" customWidth="1"/>
    <col min="2316" max="2316" width="1.85546875" style="7" customWidth="1"/>
    <col min="2317" max="2317" width="13.42578125" style="7" bestFit="1" customWidth="1"/>
    <col min="2318" max="2556" width="8.85546875" style="7"/>
    <col min="2557" max="2557" width="32.42578125" style="7" customWidth="1"/>
    <col min="2558" max="2558" width="8.85546875" style="7"/>
    <col min="2559" max="2559" width="10.42578125" style="7" customWidth="1"/>
    <col min="2560" max="2560" width="12.85546875" style="7" customWidth="1"/>
    <col min="2561" max="2561" width="13.5703125" style="7" customWidth="1"/>
    <col min="2562" max="2562" width="11.85546875" style="7" customWidth="1"/>
    <col min="2563" max="2563" width="5.140625" style="7" customWidth="1"/>
    <col min="2564" max="2564" width="14.5703125" style="7" customWidth="1"/>
    <col min="2565" max="2565" width="12.85546875" style="7" customWidth="1"/>
    <col min="2566" max="2566" width="13.5703125" style="7" customWidth="1"/>
    <col min="2567" max="2567" width="11.140625" style="7" customWidth="1"/>
    <col min="2568" max="2568" width="3" style="7" customWidth="1"/>
    <col min="2569" max="2569" width="0" style="7" hidden="1" customWidth="1"/>
    <col min="2570" max="2570" width="3.42578125" style="7" customWidth="1"/>
    <col min="2571" max="2571" width="106.140625" style="7" customWidth="1"/>
    <col min="2572" max="2572" width="1.85546875" style="7" customWidth="1"/>
    <col min="2573" max="2573" width="13.42578125" style="7" bestFit="1" customWidth="1"/>
    <col min="2574" max="2812" width="8.85546875" style="7"/>
    <col min="2813" max="2813" width="32.42578125" style="7" customWidth="1"/>
    <col min="2814" max="2814" width="8.85546875" style="7"/>
    <col min="2815" max="2815" width="10.42578125" style="7" customWidth="1"/>
    <col min="2816" max="2816" width="12.85546875" style="7" customWidth="1"/>
    <col min="2817" max="2817" width="13.5703125" style="7" customWidth="1"/>
    <col min="2818" max="2818" width="11.85546875" style="7" customWidth="1"/>
    <col min="2819" max="2819" width="5.140625" style="7" customWidth="1"/>
    <col min="2820" max="2820" width="14.5703125" style="7" customWidth="1"/>
    <col min="2821" max="2821" width="12.85546875" style="7" customWidth="1"/>
    <col min="2822" max="2822" width="13.5703125" style="7" customWidth="1"/>
    <col min="2823" max="2823" width="11.140625" style="7" customWidth="1"/>
    <col min="2824" max="2824" width="3" style="7" customWidth="1"/>
    <col min="2825" max="2825" width="0" style="7" hidden="1" customWidth="1"/>
    <col min="2826" max="2826" width="3.42578125" style="7" customWidth="1"/>
    <col min="2827" max="2827" width="106.140625" style="7" customWidth="1"/>
    <col min="2828" max="2828" width="1.85546875" style="7" customWidth="1"/>
    <col min="2829" max="2829" width="13.42578125" style="7" bestFit="1" customWidth="1"/>
    <col min="2830" max="3068" width="8.85546875" style="7"/>
    <col min="3069" max="3069" width="32.42578125" style="7" customWidth="1"/>
    <col min="3070" max="3070" width="8.85546875" style="7"/>
    <col min="3071" max="3071" width="10.42578125" style="7" customWidth="1"/>
    <col min="3072" max="3072" width="12.85546875" style="7" customWidth="1"/>
    <col min="3073" max="3073" width="13.5703125" style="7" customWidth="1"/>
    <col min="3074" max="3074" width="11.85546875" style="7" customWidth="1"/>
    <col min="3075" max="3075" width="5.140625" style="7" customWidth="1"/>
    <col min="3076" max="3076" width="14.5703125" style="7" customWidth="1"/>
    <col min="3077" max="3077" width="12.85546875" style="7" customWidth="1"/>
    <col min="3078" max="3078" width="13.5703125" style="7" customWidth="1"/>
    <col min="3079" max="3079" width="11.140625" style="7" customWidth="1"/>
    <col min="3080" max="3080" width="3" style="7" customWidth="1"/>
    <col min="3081" max="3081" width="0" style="7" hidden="1" customWidth="1"/>
    <col min="3082" max="3082" width="3.42578125" style="7" customWidth="1"/>
    <col min="3083" max="3083" width="106.140625" style="7" customWidth="1"/>
    <col min="3084" max="3084" width="1.85546875" style="7" customWidth="1"/>
    <col min="3085" max="3085" width="13.42578125" style="7" bestFit="1" customWidth="1"/>
    <col min="3086" max="3324" width="8.85546875" style="7"/>
    <col min="3325" max="3325" width="32.42578125" style="7" customWidth="1"/>
    <col min="3326" max="3326" width="8.85546875" style="7"/>
    <col min="3327" max="3327" width="10.42578125" style="7" customWidth="1"/>
    <col min="3328" max="3328" width="12.85546875" style="7" customWidth="1"/>
    <col min="3329" max="3329" width="13.5703125" style="7" customWidth="1"/>
    <col min="3330" max="3330" width="11.85546875" style="7" customWidth="1"/>
    <col min="3331" max="3331" width="5.140625" style="7" customWidth="1"/>
    <col min="3332" max="3332" width="14.5703125" style="7" customWidth="1"/>
    <col min="3333" max="3333" width="12.85546875" style="7" customWidth="1"/>
    <col min="3334" max="3334" width="13.5703125" style="7" customWidth="1"/>
    <col min="3335" max="3335" width="11.140625" style="7" customWidth="1"/>
    <col min="3336" max="3336" width="3" style="7" customWidth="1"/>
    <col min="3337" max="3337" width="0" style="7" hidden="1" customWidth="1"/>
    <col min="3338" max="3338" width="3.42578125" style="7" customWidth="1"/>
    <col min="3339" max="3339" width="106.140625" style="7" customWidth="1"/>
    <col min="3340" max="3340" width="1.85546875" style="7" customWidth="1"/>
    <col min="3341" max="3341" width="13.42578125" style="7" bestFit="1" customWidth="1"/>
    <col min="3342" max="3580" width="8.85546875" style="7"/>
    <col min="3581" max="3581" width="32.42578125" style="7" customWidth="1"/>
    <col min="3582" max="3582" width="8.85546875" style="7"/>
    <col min="3583" max="3583" width="10.42578125" style="7" customWidth="1"/>
    <col min="3584" max="3584" width="12.85546875" style="7" customWidth="1"/>
    <col min="3585" max="3585" width="13.5703125" style="7" customWidth="1"/>
    <col min="3586" max="3586" width="11.85546875" style="7" customWidth="1"/>
    <col min="3587" max="3587" width="5.140625" style="7" customWidth="1"/>
    <col min="3588" max="3588" width="14.5703125" style="7" customWidth="1"/>
    <col min="3589" max="3589" width="12.85546875" style="7" customWidth="1"/>
    <col min="3590" max="3590" width="13.5703125" style="7" customWidth="1"/>
    <col min="3591" max="3591" width="11.140625" style="7" customWidth="1"/>
    <col min="3592" max="3592" width="3" style="7" customWidth="1"/>
    <col min="3593" max="3593" width="0" style="7" hidden="1" customWidth="1"/>
    <col min="3594" max="3594" width="3.42578125" style="7" customWidth="1"/>
    <col min="3595" max="3595" width="106.140625" style="7" customWidth="1"/>
    <col min="3596" max="3596" width="1.85546875" style="7" customWidth="1"/>
    <col min="3597" max="3597" width="13.42578125" style="7" bestFit="1" customWidth="1"/>
    <col min="3598" max="3836" width="8.85546875" style="7"/>
    <col min="3837" max="3837" width="32.42578125" style="7" customWidth="1"/>
    <col min="3838" max="3838" width="8.85546875" style="7"/>
    <col min="3839" max="3839" width="10.42578125" style="7" customWidth="1"/>
    <col min="3840" max="3840" width="12.85546875" style="7" customWidth="1"/>
    <col min="3841" max="3841" width="13.5703125" style="7" customWidth="1"/>
    <col min="3842" max="3842" width="11.85546875" style="7" customWidth="1"/>
    <col min="3843" max="3843" width="5.140625" style="7" customWidth="1"/>
    <col min="3844" max="3844" width="14.5703125" style="7" customWidth="1"/>
    <col min="3845" max="3845" width="12.85546875" style="7" customWidth="1"/>
    <col min="3846" max="3846" width="13.5703125" style="7" customWidth="1"/>
    <col min="3847" max="3847" width="11.140625" style="7" customWidth="1"/>
    <col min="3848" max="3848" width="3" style="7" customWidth="1"/>
    <col min="3849" max="3849" width="0" style="7" hidden="1" customWidth="1"/>
    <col min="3850" max="3850" width="3.42578125" style="7" customWidth="1"/>
    <col min="3851" max="3851" width="106.140625" style="7" customWidth="1"/>
    <col min="3852" max="3852" width="1.85546875" style="7" customWidth="1"/>
    <col min="3853" max="3853" width="13.42578125" style="7" bestFit="1" customWidth="1"/>
    <col min="3854" max="4092" width="8.85546875" style="7"/>
    <col min="4093" max="4093" width="32.42578125" style="7" customWidth="1"/>
    <col min="4094" max="4094" width="8.85546875" style="7"/>
    <col min="4095" max="4095" width="10.42578125" style="7" customWidth="1"/>
    <col min="4096" max="4096" width="12.85546875" style="7" customWidth="1"/>
    <col min="4097" max="4097" width="13.5703125" style="7" customWidth="1"/>
    <col min="4098" max="4098" width="11.85546875" style="7" customWidth="1"/>
    <col min="4099" max="4099" width="5.140625" style="7" customWidth="1"/>
    <col min="4100" max="4100" width="14.5703125" style="7" customWidth="1"/>
    <col min="4101" max="4101" width="12.85546875" style="7" customWidth="1"/>
    <col min="4102" max="4102" width="13.5703125" style="7" customWidth="1"/>
    <col min="4103" max="4103" width="11.140625" style="7" customWidth="1"/>
    <col min="4104" max="4104" width="3" style="7" customWidth="1"/>
    <col min="4105" max="4105" width="0" style="7" hidden="1" customWidth="1"/>
    <col min="4106" max="4106" width="3.42578125" style="7" customWidth="1"/>
    <col min="4107" max="4107" width="106.140625" style="7" customWidth="1"/>
    <col min="4108" max="4108" width="1.85546875" style="7" customWidth="1"/>
    <col min="4109" max="4109" width="13.42578125" style="7" bestFit="1" customWidth="1"/>
    <col min="4110" max="4348" width="8.85546875" style="7"/>
    <col min="4349" max="4349" width="32.42578125" style="7" customWidth="1"/>
    <col min="4350" max="4350" width="8.85546875" style="7"/>
    <col min="4351" max="4351" width="10.42578125" style="7" customWidth="1"/>
    <col min="4352" max="4352" width="12.85546875" style="7" customWidth="1"/>
    <col min="4353" max="4353" width="13.5703125" style="7" customWidth="1"/>
    <col min="4354" max="4354" width="11.85546875" style="7" customWidth="1"/>
    <col min="4355" max="4355" width="5.140625" style="7" customWidth="1"/>
    <col min="4356" max="4356" width="14.5703125" style="7" customWidth="1"/>
    <col min="4357" max="4357" width="12.85546875" style="7" customWidth="1"/>
    <col min="4358" max="4358" width="13.5703125" style="7" customWidth="1"/>
    <col min="4359" max="4359" width="11.140625" style="7" customWidth="1"/>
    <col min="4360" max="4360" width="3" style="7" customWidth="1"/>
    <col min="4361" max="4361" width="0" style="7" hidden="1" customWidth="1"/>
    <col min="4362" max="4362" width="3.42578125" style="7" customWidth="1"/>
    <col min="4363" max="4363" width="106.140625" style="7" customWidth="1"/>
    <col min="4364" max="4364" width="1.85546875" style="7" customWidth="1"/>
    <col min="4365" max="4365" width="13.42578125" style="7" bestFit="1" customWidth="1"/>
    <col min="4366" max="4604" width="8.85546875" style="7"/>
    <col min="4605" max="4605" width="32.42578125" style="7" customWidth="1"/>
    <col min="4606" max="4606" width="8.85546875" style="7"/>
    <col min="4607" max="4607" width="10.42578125" style="7" customWidth="1"/>
    <col min="4608" max="4608" width="12.85546875" style="7" customWidth="1"/>
    <col min="4609" max="4609" width="13.5703125" style="7" customWidth="1"/>
    <col min="4610" max="4610" width="11.85546875" style="7" customWidth="1"/>
    <col min="4611" max="4611" width="5.140625" style="7" customWidth="1"/>
    <col min="4612" max="4612" width="14.5703125" style="7" customWidth="1"/>
    <col min="4613" max="4613" width="12.85546875" style="7" customWidth="1"/>
    <col min="4614" max="4614" width="13.5703125" style="7" customWidth="1"/>
    <col min="4615" max="4615" width="11.140625" style="7" customWidth="1"/>
    <col min="4616" max="4616" width="3" style="7" customWidth="1"/>
    <col min="4617" max="4617" width="0" style="7" hidden="1" customWidth="1"/>
    <col min="4618" max="4618" width="3.42578125" style="7" customWidth="1"/>
    <col min="4619" max="4619" width="106.140625" style="7" customWidth="1"/>
    <col min="4620" max="4620" width="1.85546875" style="7" customWidth="1"/>
    <col min="4621" max="4621" width="13.42578125" style="7" bestFit="1" customWidth="1"/>
    <col min="4622" max="4860" width="8.85546875" style="7"/>
    <col min="4861" max="4861" width="32.42578125" style="7" customWidth="1"/>
    <col min="4862" max="4862" width="8.85546875" style="7"/>
    <col min="4863" max="4863" width="10.42578125" style="7" customWidth="1"/>
    <col min="4864" max="4864" width="12.85546875" style="7" customWidth="1"/>
    <col min="4865" max="4865" width="13.5703125" style="7" customWidth="1"/>
    <col min="4866" max="4866" width="11.85546875" style="7" customWidth="1"/>
    <col min="4867" max="4867" width="5.140625" style="7" customWidth="1"/>
    <col min="4868" max="4868" width="14.5703125" style="7" customWidth="1"/>
    <col min="4869" max="4869" width="12.85546875" style="7" customWidth="1"/>
    <col min="4870" max="4870" width="13.5703125" style="7" customWidth="1"/>
    <col min="4871" max="4871" width="11.140625" style="7" customWidth="1"/>
    <col min="4872" max="4872" width="3" style="7" customWidth="1"/>
    <col min="4873" max="4873" width="0" style="7" hidden="1" customWidth="1"/>
    <col min="4874" max="4874" width="3.42578125" style="7" customWidth="1"/>
    <col min="4875" max="4875" width="106.140625" style="7" customWidth="1"/>
    <col min="4876" max="4876" width="1.85546875" style="7" customWidth="1"/>
    <col min="4877" max="4877" width="13.42578125" style="7" bestFit="1" customWidth="1"/>
    <col min="4878" max="5116" width="8.85546875" style="7"/>
    <col min="5117" max="5117" width="32.42578125" style="7" customWidth="1"/>
    <col min="5118" max="5118" width="8.85546875" style="7"/>
    <col min="5119" max="5119" width="10.42578125" style="7" customWidth="1"/>
    <col min="5120" max="5120" width="12.85546875" style="7" customWidth="1"/>
    <col min="5121" max="5121" width="13.5703125" style="7" customWidth="1"/>
    <col min="5122" max="5122" width="11.85546875" style="7" customWidth="1"/>
    <col min="5123" max="5123" width="5.140625" style="7" customWidth="1"/>
    <col min="5124" max="5124" width="14.5703125" style="7" customWidth="1"/>
    <col min="5125" max="5125" width="12.85546875" style="7" customWidth="1"/>
    <col min="5126" max="5126" width="13.5703125" style="7" customWidth="1"/>
    <col min="5127" max="5127" width="11.140625" style="7" customWidth="1"/>
    <col min="5128" max="5128" width="3" style="7" customWidth="1"/>
    <col min="5129" max="5129" width="0" style="7" hidden="1" customWidth="1"/>
    <col min="5130" max="5130" width="3.42578125" style="7" customWidth="1"/>
    <col min="5131" max="5131" width="106.140625" style="7" customWidth="1"/>
    <col min="5132" max="5132" width="1.85546875" style="7" customWidth="1"/>
    <col min="5133" max="5133" width="13.42578125" style="7" bestFit="1" customWidth="1"/>
    <col min="5134" max="5372" width="8.85546875" style="7"/>
    <col min="5373" max="5373" width="32.42578125" style="7" customWidth="1"/>
    <col min="5374" max="5374" width="8.85546875" style="7"/>
    <col min="5375" max="5375" width="10.42578125" style="7" customWidth="1"/>
    <col min="5376" max="5376" width="12.85546875" style="7" customWidth="1"/>
    <col min="5377" max="5377" width="13.5703125" style="7" customWidth="1"/>
    <col min="5378" max="5378" width="11.85546875" style="7" customWidth="1"/>
    <col min="5379" max="5379" width="5.140625" style="7" customWidth="1"/>
    <col min="5380" max="5380" width="14.5703125" style="7" customWidth="1"/>
    <col min="5381" max="5381" width="12.85546875" style="7" customWidth="1"/>
    <col min="5382" max="5382" width="13.5703125" style="7" customWidth="1"/>
    <col min="5383" max="5383" width="11.140625" style="7" customWidth="1"/>
    <col min="5384" max="5384" width="3" style="7" customWidth="1"/>
    <col min="5385" max="5385" width="0" style="7" hidden="1" customWidth="1"/>
    <col min="5386" max="5386" width="3.42578125" style="7" customWidth="1"/>
    <col min="5387" max="5387" width="106.140625" style="7" customWidth="1"/>
    <col min="5388" max="5388" width="1.85546875" style="7" customWidth="1"/>
    <col min="5389" max="5389" width="13.42578125" style="7" bestFit="1" customWidth="1"/>
    <col min="5390" max="5628" width="8.85546875" style="7"/>
    <col min="5629" max="5629" width="32.42578125" style="7" customWidth="1"/>
    <col min="5630" max="5630" width="8.85546875" style="7"/>
    <col min="5631" max="5631" width="10.42578125" style="7" customWidth="1"/>
    <col min="5632" max="5632" width="12.85546875" style="7" customWidth="1"/>
    <col min="5633" max="5633" width="13.5703125" style="7" customWidth="1"/>
    <col min="5634" max="5634" width="11.85546875" style="7" customWidth="1"/>
    <col min="5635" max="5635" width="5.140625" style="7" customWidth="1"/>
    <col min="5636" max="5636" width="14.5703125" style="7" customWidth="1"/>
    <col min="5637" max="5637" width="12.85546875" style="7" customWidth="1"/>
    <col min="5638" max="5638" width="13.5703125" style="7" customWidth="1"/>
    <col min="5639" max="5639" width="11.140625" style="7" customWidth="1"/>
    <col min="5640" max="5640" width="3" style="7" customWidth="1"/>
    <col min="5641" max="5641" width="0" style="7" hidden="1" customWidth="1"/>
    <col min="5642" max="5642" width="3.42578125" style="7" customWidth="1"/>
    <col min="5643" max="5643" width="106.140625" style="7" customWidth="1"/>
    <col min="5644" max="5644" width="1.85546875" style="7" customWidth="1"/>
    <col min="5645" max="5645" width="13.42578125" style="7" bestFit="1" customWidth="1"/>
    <col min="5646" max="5884" width="8.85546875" style="7"/>
    <col min="5885" max="5885" width="32.42578125" style="7" customWidth="1"/>
    <col min="5886" max="5886" width="8.85546875" style="7"/>
    <col min="5887" max="5887" width="10.42578125" style="7" customWidth="1"/>
    <col min="5888" max="5888" width="12.85546875" style="7" customWidth="1"/>
    <col min="5889" max="5889" width="13.5703125" style="7" customWidth="1"/>
    <col min="5890" max="5890" width="11.85546875" style="7" customWidth="1"/>
    <col min="5891" max="5891" width="5.140625" style="7" customWidth="1"/>
    <col min="5892" max="5892" width="14.5703125" style="7" customWidth="1"/>
    <col min="5893" max="5893" width="12.85546875" style="7" customWidth="1"/>
    <col min="5894" max="5894" width="13.5703125" style="7" customWidth="1"/>
    <col min="5895" max="5895" width="11.140625" style="7" customWidth="1"/>
    <col min="5896" max="5896" width="3" style="7" customWidth="1"/>
    <col min="5897" max="5897" width="0" style="7" hidden="1" customWidth="1"/>
    <col min="5898" max="5898" width="3.42578125" style="7" customWidth="1"/>
    <col min="5899" max="5899" width="106.140625" style="7" customWidth="1"/>
    <col min="5900" max="5900" width="1.85546875" style="7" customWidth="1"/>
    <col min="5901" max="5901" width="13.42578125" style="7" bestFit="1" customWidth="1"/>
    <col min="5902" max="6140" width="8.85546875" style="7"/>
    <col min="6141" max="6141" width="32.42578125" style="7" customWidth="1"/>
    <col min="6142" max="6142" width="8.85546875" style="7"/>
    <col min="6143" max="6143" width="10.42578125" style="7" customWidth="1"/>
    <col min="6144" max="6144" width="12.85546875" style="7" customWidth="1"/>
    <col min="6145" max="6145" width="13.5703125" style="7" customWidth="1"/>
    <col min="6146" max="6146" width="11.85546875" style="7" customWidth="1"/>
    <col min="6147" max="6147" width="5.140625" style="7" customWidth="1"/>
    <col min="6148" max="6148" width="14.5703125" style="7" customWidth="1"/>
    <col min="6149" max="6149" width="12.85546875" style="7" customWidth="1"/>
    <col min="6150" max="6150" width="13.5703125" style="7" customWidth="1"/>
    <col min="6151" max="6151" width="11.140625" style="7" customWidth="1"/>
    <col min="6152" max="6152" width="3" style="7" customWidth="1"/>
    <col min="6153" max="6153" width="0" style="7" hidden="1" customWidth="1"/>
    <col min="6154" max="6154" width="3.42578125" style="7" customWidth="1"/>
    <col min="6155" max="6155" width="106.140625" style="7" customWidth="1"/>
    <col min="6156" max="6156" width="1.85546875" style="7" customWidth="1"/>
    <col min="6157" max="6157" width="13.42578125" style="7" bestFit="1" customWidth="1"/>
    <col min="6158" max="6396" width="8.85546875" style="7"/>
    <col min="6397" max="6397" width="32.42578125" style="7" customWidth="1"/>
    <col min="6398" max="6398" width="8.85546875" style="7"/>
    <col min="6399" max="6399" width="10.42578125" style="7" customWidth="1"/>
    <col min="6400" max="6400" width="12.85546875" style="7" customWidth="1"/>
    <col min="6401" max="6401" width="13.5703125" style="7" customWidth="1"/>
    <col min="6402" max="6402" width="11.85546875" style="7" customWidth="1"/>
    <col min="6403" max="6403" width="5.140625" style="7" customWidth="1"/>
    <col min="6404" max="6404" width="14.5703125" style="7" customWidth="1"/>
    <col min="6405" max="6405" width="12.85546875" style="7" customWidth="1"/>
    <col min="6406" max="6406" width="13.5703125" style="7" customWidth="1"/>
    <col min="6407" max="6407" width="11.140625" style="7" customWidth="1"/>
    <col min="6408" max="6408" width="3" style="7" customWidth="1"/>
    <col min="6409" max="6409" width="0" style="7" hidden="1" customWidth="1"/>
    <col min="6410" max="6410" width="3.42578125" style="7" customWidth="1"/>
    <col min="6411" max="6411" width="106.140625" style="7" customWidth="1"/>
    <col min="6412" max="6412" width="1.85546875" style="7" customWidth="1"/>
    <col min="6413" max="6413" width="13.42578125" style="7" bestFit="1" customWidth="1"/>
    <col min="6414" max="6652" width="8.85546875" style="7"/>
    <col min="6653" max="6653" width="32.42578125" style="7" customWidth="1"/>
    <col min="6654" max="6654" width="8.85546875" style="7"/>
    <col min="6655" max="6655" width="10.42578125" style="7" customWidth="1"/>
    <col min="6656" max="6656" width="12.85546875" style="7" customWidth="1"/>
    <col min="6657" max="6657" width="13.5703125" style="7" customWidth="1"/>
    <col min="6658" max="6658" width="11.85546875" style="7" customWidth="1"/>
    <col min="6659" max="6659" width="5.140625" style="7" customWidth="1"/>
    <col min="6660" max="6660" width="14.5703125" style="7" customWidth="1"/>
    <col min="6661" max="6661" width="12.85546875" style="7" customWidth="1"/>
    <col min="6662" max="6662" width="13.5703125" style="7" customWidth="1"/>
    <col min="6663" max="6663" width="11.140625" style="7" customWidth="1"/>
    <col min="6664" max="6664" width="3" style="7" customWidth="1"/>
    <col min="6665" max="6665" width="0" style="7" hidden="1" customWidth="1"/>
    <col min="6666" max="6666" width="3.42578125" style="7" customWidth="1"/>
    <col min="6667" max="6667" width="106.140625" style="7" customWidth="1"/>
    <col min="6668" max="6668" width="1.85546875" style="7" customWidth="1"/>
    <col min="6669" max="6669" width="13.42578125" style="7" bestFit="1" customWidth="1"/>
    <col min="6670" max="6908" width="8.85546875" style="7"/>
    <col min="6909" max="6909" width="32.42578125" style="7" customWidth="1"/>
    <col min="6910" max="6910" width="8.85546875" style="7"/>
    <col min="6911" max="6911" width="10.42578125" style="7" customWidth="1"/>
    <col min="6912" max="6912" width="12.85546875" style="7" customWidth="1"/>
    <col min="6913" max="6913" width="13.5703125" style="7" customWidth="1"/>
    <col min="6914" max="6914" width="11.85546875" style="7" customWidth="1"/>
    <col min="6915" max="6915" width="5.140625" style="7" customWidth="1"/>
    <col min="6916" max="6916" width="14.5703125" style="7" customWidth="1"/>
    <col min="6917" max="6917" width="12.85546875" style="7" customWidth="1"/>
    <col min="6918" max="6918" width="13.5703125" style="7" customWidth="1"/>
    <col min="6919" max="6919" width="11.140625" style="7" customWidth="1"/>
    <col min="6920" max="6920" width="3" style="7" customWidth="1"/>
    <col min="6921" max="6921" width="0" style="7" hidden="1" customWidth="1"/>
    <col min="6922" max="6922" width="3.42578125" style="7" customWidth="1"/>
    <col min="6923" max="6923" width="106.140625" style="7" customWidth="1"/>
    <col min="6924" max="6924" width="1.85546875" style="7" customWidth="1"/>
    <col min="6925" max="6925" width="13.42578125" style="7" bestFit="1" customWidth="1"/>
    <col min="6926" max="7164" width="8.85546875" style="7"/>
    <col min="7165" max="7165" width="32.42578125" style="7" customWidth="1"/>
    <col min="7166" max="7166" width="8.85546875" style="7"/>
    <col min="7167" max="7167" width="10.42578125" style="7" customWidth="1"/>
    <col min="7168" max="7168" width="12.85546875" style="7" customWidth="1"/>
    <col min="7169" max="7169" width="13.5703125" style="7" customWidth="1"/>
    <col min="7170" max="7170" width="11.85546875" style="7" customWidth="1"/>
    <col min="7171" max="7171" width="5.140625" style="7" customWidth="1"/>
    <col min="7172" max="7172" width="14.5703125" style="7" customWidth="1"/>
    <col min="7173" max="7173" width="12.85546875" style="7" customWidth="1"/>
    <col min="7174" max="7174" width="13.5703125" style="7" customWidth="1"/>
    <col min="7175" max="7175" width="11.140625" style="7" customWidth="1"/>
    <col min="7176" max="7176" width="3" style="7" customWidth="1"/>
    <col min="7177" max="7177" width="0" style="7" hidden="1" customWidth="1"/>
    <col min="7178" max="7178" width="3.42578125" style="7" customWidth="1"/>
    <col min="7179" max="7179" width="106.140625" style="7" customWidth="1"/>
    <col min="7180" max="7180" width="1.85546875" style="7" customWidth="1"/>
    <col min="7181" max="7181" width="13.42578125" style="7" bestFit="1" customWidth="1"/>
    <col min="7182" max="7420" width="8.85546875" style="7"/>
    <col min="7421" max="7421" width="32.42578125" style="7" customWidth="1"/>
    <col min="7422" max="7422" width="8.85546875" style="7"/>
    <col min="7423" max="7423" width="10.42578125" style="7" customWidth="1"/>
    <col min="7424" max="7424" width="12.85546875" style="7" customWidth="1"/>
    <col min="7425" max="7425" width="13.5703125" style="7" customWidth="1"/>
    <col min="7426" max="7426" width="11.85546875" style="7" customWidth="1"/>
    <col min="7427" max="7427" width="5.140625" style="7" customWidth="1"/>
    <col min="7428" max="7428" width="14.5703125" style="7" customWidth="1"/>
    <col min="7429" max="7429" width="12.85546875" style="7" customWidth="1"/>
    <col min="7430" max="7430" width="13.5703125" style="7" customWidth="1"/>
    <col min="7431" max="7431" width="11.140625" style="7" customWidth="1"/>
    <col min="7432" max="7432" width="3" style="7" customWidth="1"/>
    <col min="7433" max="7433" width="0" style="7" hidden="1" customWidth="1"/>
    <col min="7434" max="7434" width="3.42578125" style="7" customWidth="1"/>
    <col min="7435" max="7435" width="106.140625" style="7" customWidth="1"/>
    <col min="7436" max="7436" width="1.85546875" style="7" customWidth="1"/>
    <col min="7437" max="7437" width="13.42578125" style="7" bestFit="1" customWidth="1"/>
    <col min="7438" max="7676" width="8.85546875" style="7"/>
    <col min="7677" max="7677" width="32.42578125" style="7" customWidth="1"/>
    <col min="7678" max="7678" width="8.85546875" style="7"/>
    <col min="7679" max="7679" width="10.42578125" style="7" customWidth="1"/>
    <col min="7680" max="7680" width="12.85546875" style="7" customWidth="1"/>
    <col min="7681" max="7681" width="13.5703125" style="7" customWidth="1"/>
    <col min="7682" max="7682" width="11.85546875" style="7" customWidth="1"/>
    <col min="7683" max="7683" width="5.140625" style="7" customWidth="1"/>
    <col min="7684" max="7684" width="14.5703125" style="7" customWidth="1"/>
    <col min="7685" max="7685" width="12.85546875" style="7" customWidth="1"/>
    <col min="7686" max="7686" width="13.5703125" style="7" customWidth="1"/>
    <col min="7687" max="7687" width="11.140625" style="7" customWidth="1"/>
    <col min="7688" max="7688" width="3" style="7" customWidth="1"/>
    <col min="7689" max="7689" width="0" style="7" hidden="1" customWidth="1"/>
    <col min="7690" max="7690" width="3.42578125" style="7" customWidth="1"/>
    <col min="7691" max="7691" width="106.140625" style="7" customWidth="1"/>
    <col min="7692" max="7692" width="1.85546875" style="7" customWidth="1"/>
    <col min="7693" max="7693" width="13.42578125" style="7" bestFit="1" customWidth="1"/>
    <col min="7694" max="7932" width="8.85546875" style="7"/>
    <col min="7933" max="7933" width="32.42578125" style="7" customWidth="1"/>
    <col min="7934" max="7934" width="8.85546875" style="7"/>
    <col min="7935" max="7935" width="10.42578125" style="7" customWidth="1"/>
    <col min="7936" max="7936" width="12.85546875" style="7" customWidth="1"/>
    <col min="7937" max="7937" width="13.5703125" style="7" customWidth="1"/>
    <col min="7938" max="7938" width="11.85546875" style="7" customWidth="1"/>
    <col min="7939" max="7939" width="5.140625" style="7" customWidth="1"/>
    <col min="7940" max="7940" width="14.5703125" style="7" customWidth="1"/>
    <col min="7941" max="7941" width="12.85546875" style="7" customWidth="1"/>
    <col min="7942" max="7942" width="13.5703125" style="7" customWidth="1"/>
    <col min="7943" max="7943" width="11.140625" style="7" customWidth="1"/>
    <col min="7944" max="7944" width="3" style="7" customWidth="1"/>
    <col min="7945" max="7945" width="0" style="7" hidden="1" customWidth="1"/>
    <col min="7946" max="7946" width="3.42578125" style="7" customWidth="1"/>
    <col min="7947" max="7947" width="106.140625" style="7" customWidth="1"/>
    <col min="7948" max="7948" width="1.85546875" style="7" customWidth="1"/>
    <col min="7949" max="7949" width="13.42578125" style="7" bestFit="1" customWidth="1"/>
    <col min="7950" max="8188" width="8.85546875" style="7"/>
    <col min="8189" max="8189" width="32.42578125" style="7" customWidth="1"/>
    <col min="8190" max="8190" width="8.85546875" style="7"/>
    <col min="8191" max="8191" width="10.42578125" style="7" customWidth="1"/>
    <col min="8192" max="8192" width="12.85546875" style="7" customWidth="1"/>
    <col min="8193" max="8193" width="13.5703125" style="7" customWidth="1"/>
    <col min="8194" max="8194" width="11.85546875" style="7" customWidth="1"/>
    <col min="8195" max="8195" width="5.140625" style="7" customWidth="1"/>
    <col min="8196" max="8196" width="14.5703125" style="7" customWidth="1"/>
    <col min="8197" max="8197" width="12.85546875" style="7" customWidth="1"/>
    <col min="8198" max="8198" width="13.5703125" style="7" customWidth="1"/>
    <col min="8199" max="8199" width="11.140625" style="7" customWidth="1"/>
    <col min="8200" max="8200" width="3" style="7" customWidth="1"/>
    <col min="8201" max="8201" width="0" style="7" hidden="1" customWidth="1"/>
    <col min="8202" max="8202" width="3.42578125" style="7" customWidth="1"/>
    <col min="8203" max="8203" width="106.140625" style="7" customWidth="1"/>
    <col min="8204" max="8204" width="1.85546875" style="7" customWidth="1"/>
    <col min="8205" max="8205" width="13.42578125" style="7" bestFit="1" customWidth="1"/>
    <col min="8206" max="8444" width="8.85546875" style="7"/>
    <col min="8445" max="8445" width="32.42578125" style="7" customWidth="1"/>
    <col min="8446" max="8446" width="8.85546875" style="7"/>
    <col min="8447" max="8447" width="10.42578125" style="7" customWidth="1"/>
    <col min="8448" max="8448" width="12.85546875" style="7" customWidth="1"/>
    <col min="8449" max="8449" width="13.5703125" style="7" customWidth="1"/>
    <col min="8450" max="8450" width="11.85546875" style="7" customWidth="1"/>
    <col min="8451" max="8451" width="5.140625" style="7" customWidth="1"/>
    <col min="8452" max="8452" width="14.5703125" style="7" customWidth="1"/>
    <col min="8453" max="8453" width="12.85546875" style="7" customWidth="1"/>
    <col min="8454" max="8454" width="13.5703125" style="7" customWidth="1"/>
    <col min="8455" max="8455" width="11.140625" style="7" customWidth="1"/>
    <col min="8456" max="8456" width="3" style="7" customWidth="1"/>
    <col min="8457" max="8457" width="0" style="7" hidden="1" customWidth="1"/>
    <col min="8458" max="8458" width="3.42578125" style="7" customWidth="1"/>
    <col min="8459" max="8459" width="106.140625" style="7" customWidth="1"/>
    <col min="8460" max="8460" width="1.85546875" style="7" customWidth="1"/>
    <col min="8461" max="8461" width="13.42578125" style="7" bestFit="1" customWidth="1"/>
    <col min="8462" max="8700" width="8.85546875" style="7"/>
    <col min="8701" max="8701" width="32.42578125" style="7" customWidth="1"/>
    <col min="8702" max="8702" width="8.85546875" style="7"/>
    <col min="8703" max="8703" width="10.42578125" style="7" customWidth="1"/>
    <col min="8704" max="8704" width="12.85546875" style="7" customWidth="1"/>
    <col min="8705" max="8705" width="13.5703125" style="7" customWidth="1"/>
    <col min="8706" max="8706" width="11.85546875" style="7" customWidth="1"/>
    <col min="8707" max="8707" width="5.140625" style="7" customWidth="1"/>
    <col min="8708" max="8708" width="14.5703125" style="7" customWidth="1"/>
    <col min="8709" max="8709" width="12.85546875" style="7" customWidth="1"/>
    <col min="8710" max="8710" width="13.5703125" style="7" customWidth="1"/>
    <col min="8711" max="8711" width="11.140625" style="7" customWidth="1"/>
    <col min="8712" max="8712" width="3" style="7" customWidth="1"/>
    <col min="8713" max="8713" width="0" style="7" hidden="1" customWidth="1"/>
    <col min="8714" max="8714" width="3.42578125" style="7" customWidth="1"/>
    <col min="8715" max="8715" width="106.140625" style="7" customWidth="1"/>
    <col min="8716" max="8716" width="1.85546875" style="7" customWidth="1"/>
    <col min="8717" max="8717" width="13.42578125" style="7" bestFit="1" customWidth="1"/>
    <col min="8718" max="8956" width="8.85546875" style="7"/>
    <col min="8957" max="8957" width="32.42578125" style="7" customWidth="1"/>
    <col min="8958" max="8958" width="8.85546875" style="7"/>
    <col min="8959" max="8959" width="10.42578125" style="7" customWidth="1"/>
    <col min="8960" max="8960" width="12.85546875" style="7" customWidth="1"/>
    <col min="8961" max="8961" width="13.5703125" style="7" customWidth="1"/>
    <col min="8962" max="8962" width="11.85546875" style="7" customWidth="1"/>
    <col min="8963" max="8963" width="5.140625" style="7" customWidth="1"/>
    <col min="8964" max="8964" width="14.5703125" style="7" customWidth="1"/>
    <col min="8965" max="8965" width="12.85546875" style="7" customWidth="1"/>
    <col min="8966" max="8966" width="13.5703125" style="7" customWidth="1"/>
    <col min="8967" max="8967" width="11.140625" style="7" customWidth="1"/>
    <col min="8968" max="8968" width="3" style="7" customWidth="1"/>
    <col min="8969" max="8969" width="0" style="7" hidden="1" customWidth="1"/>
    <col min="8970" max="8970" width="3.42578125" style="7" customWidth="1"/>
    <col min="8971" max="8971" width="106.140625" style="7" customWidth="1"/>
    <col min="8972" max="8972" width="1.85546875" style="7" customWidth="1"/>
    <col min="8973" max="8973" width="13.42578125" style="7" bestFit="1" customWidth="1"/>
    <col min="8974" max="9212" width="8.85546875" style="7"/>
    <col min="9213" max="9213" width="32.42578125" style="7" customWidth="1"/>
    <col min="9214" max="9214" width="8.85546875" style="7"/>
    <col min="9215" max="9215" width="10.42578125" style="7" customWidth="1"/>
    <col min="9216" max="9216" width="12.85546875" style="7" customWidth="1"/>
    <col min="9217" max="9217" width="13.5703125" style="7" customWidth="1"/>
    <col min="9218" max="9218" width="11.85546875" style="7" customWidth="1"/>
    <col min="9219" max="9219" width="5.140625" style="7" customWidth="1"/>
    <col min="9220" max="9220" width="14.5703125" style="7" customWidth="1"/>
    <col min="9221" max="9221" width="12.85546875" style="7" customWidth="1"/>
    <col min="9222" max="9222" width="13.5703125" style="7" customWidth="1"/>
    <col min="9223" max="9223" width="11.140625" style="7" customWidth="1"/>
    <col min="9224" max="9224" width="3" style="7" customWidth="1"/>
    <col min="9225" max="9225" width="0" style="7" hidden="1" customWidth="1"/>
    <col min="9226" max="9226" width="3.42578125" style="7" customWidth="1"/>
    <col min="9227" max="9227" width="106.140625" style="7" customWidth="1"/>
    <col min="9228" max="9228" width="1.85546875" style="7" customWidth="1"/>
    <col min="9229" max="9229" width="13.42578125" style="7" bestFit="1" customWidth="1"/>
    <col min="9230" max="9468" width="8.85546875" style="7"/>
    <col min="9469" max="9469" width="32.42578125" style="7" customWidth="1"/>
    <col min="9470" max="9470" width="8.85546875" style="7"/>
    <col min="9471" max="9471" width="10.42578125" style="7" customWidth="1"/>
    <col min="9472" max="9472" width="12.85546875" style="7" customWidth="1"/>
    <col min="9473" max="9473" width="13.5703125" style="7" customWidth="1"/>
    <col min="9474" max="9474" width="11.85546875" style="7" customWidth="1"/>
    <col min="9475" max="9475" width="5.140625" style="7" customWidth="1"/>
    <col min="9476" max="9476" width="14.5703125" style="7" customWidth="1"/>
    <col min="9477" max="9477" width="12.85546875" style="7" customWidth="1"/>
    <col min="9478" max="9478" width="13.5703125" style="7" customWidth="1"/>
    <col min="9479" max="9479" width="11.140625" style="7" customWidth="1"/>
    <col min="9480" max="9480" width="3" style="7" customWidth="1"/>
    <col min="9481" max="9481" width="0" style="7" hidden="1" customWidth="1"/>
    <col min="9482" max="9482" width="3.42578125" style="7" customWidth="1"/>
    <col min="9483" max="9483" width="106.140625" style="7" customWidth="1"/>
    <col min="9484" max="9484" width="1.85546875" style="7" customWidth="1"/>
    <col min="9485" max="9485" width="13.42578125" style="7" bestFit="1" customWidth="1"/>
    <col min="9486" max="9724" width="8.85546875" style="7"/>
    <col min="9725" max="9725" width="32.42578125" style="7" customWidth="1"/>
    <col min="9726" max="9726" width="8.85546875" style="7"/>
    <col min="9727" max="9727" width="10.42578125" style="7" customWidth="1"/>
    <col min="9728" max="9728" width="12.85546875" style="7" customWidth="1"/>
    <col min="9729" max="9729" width="13.5703125" style="7" customWidth="1"/>
    <col min="9730" max="9730" width="11.85546875" style="7" customWidth="1"/>
    <col min="9731" max="9731" width="5.140625" style="7" customWidth="1"/>
    <col min="9732" max="9732" width="14.5703125" style="7" customWidth="1"/>
    <col min="9733" max="9733" width="12.85546875" style="7" customWidth="1"/>
    <col min="9734" max="9734" width="13.5703125" style="7" customWidth="1"/>
    <col min="9735" max="9735" width="11.140625" style="7" customWidth="1"/>
    <col min="9736" max="9736" width="3" style="7" customWidth="1"/>
    <col min="9737" max="9737" width="0" style="7" hidden="1" customWidth="1"/>
    <col min="9738" max="9738" width="3.42578125" style="7" customWidth="1"/>
    <col min="9739" max="9739" width="106.140625" style="7" customWidth="1"/>
    <col min="9740" max="9740" width="1.85546875" style="7" customWidth="1"/>
    <col min="9741" max="9741" width="13.42578125" style="7" bestFit="1" customWidth="1"/>
    <col min="9742" max="9980" width="8.85546875" style="7"/>
    <col min="9981" max="9981" width="32.42578125" style="7" customWidth="1"/>
    <col min="9982" max="9982" width="8.85546875" style="7"/>
    <col min="9983" max="9983" width="10.42578125" style="7" customWidth="1"/>
    <col min="9984" max="9984" width="12.85546875" style="7" customWidth="1"/>
    <col min="9985" max="9985" width="13.5703125" style="7" customWidth="1"/>
    <col min="9986" max="9986" width="11.85546875" style="7" customWidth="1"/>
    <col min="9987" max="9987" width="5.140625" style="7" customWidth="1"/>
    <col min="9988" max="9988" width="14.5703125" style="7" customWidth="1"/>
    <col min="9989" max="9989" width="12.85546875" style="7" customWidth="1"/>
    <col min="9990" max="9990" width="13.5703125" style="7" customWidth="1"/>
    <col min="9991" max="9991" width="11.140625" style="7" customWidth="1"/>
    <col min="9992" max="9992" width="3" style="7" customWidth="1"/>
    <col min="9993" max="9993" width="0" style="7" hidden="1" customWidth="1"/>
    <col min="9994" max="9994" width="3.42578125" style="7" customWidth="1"/>
    <col min="9995" max="9995" width="106.140625" style="7" customWidth="1"/>
    <col min="9996" max="9996" width="1.85546875" style="7" customWidth="1"/>
    <col min="9997" max="9997" width="13.42578125" style="7" bestFit="1" customWidth="1"/>
    <col min="9998" max="10236" width="8.85546875" style="7"/>
    <col min="10237" max="10237" width="32.42578125" style="7" customWidth="1"/>
    <col min="10238" max="10238" width="8.85546875" style="7"/>
    <col min="10239" max="10239" width="10.42578125" style="7" customWidth="1"/>
    <col min="10240" max="10240" width="12.85546875" style="7" customWidth="1"/>
    <col min="10241" max="10241" width="13.5703125" style="7" customWidth="1"/>
    <col min="10242" max="10242" width="11.85546875" style="7" customWidth="1"/>
    <col min="10243" max="10243" width="5.140625" style="7" customWidth="1"/>
    <col min="10244" max="10244" width="14.5703125" style="7" customWidth="1"/>
    <col min="10245" max="10245" width="12.85546875" style="7" customWidth="1"/>
    <col min="10246" max="10246" width="13.5703125" style="7" customWidth="1"/>
    <col min="10247" max="10247" width="11.140625" style="7" customWidth="1"/>
    <col min="10248" max="10248" width="3" style="7" customWidth="1"/>
    <col min="10249" max="10249" width="0" style="7" hidden="1" customWidth="1"/>
    <col min="10250" max="10250" width="3.42578125" style="7" customWidth="1"/>
    <col min="10251" max="10251" width="106.140625" style="7" customWidth="1"/>
    <col min="10252" max="10252" width="1.85546875" style="7" customWidth="1"/>
    <col min="10253" max="10253" width="13.42578125" style="7" bestFit="1" customWidth="1"/>
    <col min="10254" max="10492" width="8.85546875" style="7"/>
    <col min="10493" max="10493" width="32.42578125" style="7" customWidth="1"/>
    <col min="10494" max="10494" width="8.85546875" style="7"/>
    <col min="10495" max="10495" width="10.42578125" style="7" customWidth="1"/>
    <col min="10496" max="10496" width="12.85546875" style="7" customWidth="1"/>
    <col min="10497" max="10497" width="13.5703125" style="7" customWidth="1"/>
    <col min="10498" max="10498" width="11.85546875" style="7" customWidth="1"/>
    <col min="10499" max="10499" width="5.140625" style="7" customWidth="1"/>
    <col min="10500" max="10500" width="14.5703125" style="7" customWidth="1"/>
    <col min="10501" max="10501" width="12.85546875" style="7" customWidth="1"/>
    <col min="10502" max="10502" width="13.5703125" style="7" customWidth="1"/>
    <col min="10503" max="10503" width="11.140625" style="7" customWidth="1"/>
    <col min="10504" max="10504" width="3" style="7" customWidth="1"/>
    <col min="10505" max="10505" width="0" style="7" hidden="1" customWidth="1"/>
    <col min="10506" max="10506" width="3.42578125" style="7" customWidth="1"/>
    <col min="10507" max="10507" width="106.140625" style="7" customWidth="1"/>
    <col min="10508" max="10508" width="1.85546875" style="7" customWidth="1"/>
    <col min="10509" max="10509" width="13.42578125" style="7" bestFit="1" customWidth="1"/>
    <col min="10510" max="10748" width="8.85546875" style="7"/>
    <col min="10749" max="10749" width="32.42578125" style="7" customWidth="1"/>
    <col min="10750" max="10750" width="8.85546875" style="7"/>
    <col min="10751" max="10751" width="10.42578125" style="7" customWidth="1"/>
    <col min="10752" max="10752" width="12.85546875" style="7" customWidth="1"/>
    <col min="10753" max="10753" width="13.5703125" style="7" customWidth="1"/>
    <col min="10754" max="10754" width="11.85546875" style="7" customWidth="1"/>
    <col min="10755" max="10755" width="5.140625" style="7" customWidth="1"/>
    <col min="10756" max="10756" width="14.5703125" style="7" customWidth="1"/>
    <col min="10757" max="10757" width="12.85546875" style="7" customWidth="1"/>
    <col min="10758" max="10758" width="13.5703125" style="7" customWidth="1"/>
    <col min="10759" max="10759" width="11.140625" style="7" customWidth="1"/>
    <col min="10760" max="10760" width="3" style="7" customWidth="1"/>
    <col min="10761" max="10761" width="0" style="7" hidden="1" customWidth="1"/>
    <col min="10762" max="10762" width="3.42578125" style="7" customWidth="1"/>
    <col min="10763" max="10763" width="106.140625" style="7" customWidth="1"/>
    <col min="10764" max="10764" width="1.85546875" style="7" customWidth="1"/>
    <col min="10765" max="10765" width="13.42578125" style="7" bestFit="1" customWidth="1"/>
    <col min="10766" max="11004" width="8.85546875" style="7"/>
    <col min="11005" max="11005" width="32.42578125" style="7" customWidth="1"/>
    <col min="11006" max="11006" width="8.85546875" style="7"/>
    <col min="11007" max="11007" width="10.42578125" style="7" customWidth="1"/>
    <col min="11008" max="11008" width="12.85546875" style="7" customWidth="1"/>
    <col min="11009" max="11009" width="13.5703125" style="7" customWidth="1"/>
    <col min="11010" max="11010" width="11.85546875" style="7" customWidth="1"/>
    <col min="11011" max="11011" width="5.140625" style="7" customWidth="1"/>
    <col min="11012" max="11012" width="14.5703125" style="7" customWidth="1"/>
    <col min="11013" max="11013" width="12.85546875" style="7" customWidth="1"/>
    <col min="11014" max="11014" width="13.5703125" style="7" customWidth="1"/>
    <col min="11015" max="11015" width="11.140625" style="7" customWidth="1"/>
    <col min="11016" max="11016" width="3" style="7" customWidth="1"/>
    <col min="11017" max="11017" width="0" style="7" hidden="1" customWidth="1"/>
    <col min="11018" max="11018" width="3.42578125" style="7" customWidth="1"/>
    <col min="11019" max="11019" width="106.140625" style="7" customWidth="1"/>
    <col min="11020" max="11020" width="1.85546875" style="7" customWidth="1"/>
    <col min="11021" max="11021" width="13.42578125" style="7" bestFit="1" customWidth="1"/>
    <col min="11022" max="11260" width="8.85546875" style="7"/>
    <col min="11261" max="11261" width="32.42578125" style="7" customWidth="1"/>
    <col min="11262" max="11262" width="8.85546875" style="7"/>
    <col min="11263" max="11263" width="10.42578125" style="7" customWidth="1"/>
    <col min="11264" max="11264" width="12.85546875" style="7" customWidth="1"/>
    <col min="11265" max="11265" width="13.5703125" style="7" customWidth="1"/>
    <col min="11266" max="11266" width="11.85546875" style="7" customWidth="1"/>
    <col min="11267" max="11267" width="5.140625" style="7" customWidth="1"/>
    <col min="11268" max="11268" width="14.5703125" style="7" customWidth="1"/>
    <col min="11269" max="11269" width="12.85546875" style="7" customWidth="1"/>
    <col min="11270" max="11270" width="13.5703125" style="7" customWidth="1"/>
    <col min="11271" max="11271" width="11.140625" style="7" customWidth="1"/>
    <col min="11272" max="11272" width="3" style="7" customWidth="1"/>
    <col min="11273" max="11273" width="0" style="7" hidden="1" customWidth="1"/>
    <col min="11274" max="11274" width="3.42578125" style="7" customWidth="1"/>
    <col min="11275" max="11275" width="106.140625" style="7" customWidth="1"/>
    <col min="11276" max="11276" width="1.85546875" style="7" customWidth="1"/>
    <col min="11277" max="11277" width="13.42578125" style="7" bestFit="1" customWidth="1"/>
    <col min="11278" max="11516" width="8.85546875" style="7"/>
    <col min="11517" max="11517" width="32.42578125" style="7" customWidth="1"/>
    <col min="11518" max="11518" width="8.85546875" style="7"/>
    <col min="11519" max="11519" width="10.42578125" style="7" customWidth="1"/>
    <col min="11520" max="11520" width="12.85546875" style="7" customWidth="1"/>
    <col min="11521" max="11521" width="13.5703125" style="7" customWidth="1"/>
    <col min="11522" max="11522" width="11.85546875" style="7" customWidth="1"/>
    <col min="11523" max="11523" width="5.140625" style="7" customWidth="1"/>
    <col min="11524" max="11524" width="14.5703125" style="7" customWidth="1"/>
    <col min="11525" max="11525" width="12.85546875" style="7" customWidth="1"/>
    <col min="11526" max="11526" width="13.5703125" style="7" customWidth="1"/>
    <col min="11527" max="11527" width="11.140625" style="7" customWidth="1"/>
    <col min="11528" max="11528" width="3" style="7" customWidth="1"/>
    <col min="11529" max="11529" width="0" style="7" hidden="1" customWidth="1"/>
    <col min="11530" max="11530" width="3.42578125" style="7" customWidth="1"/>
    <col min="11531" max="11531" width="106.140625" style="7" customWidth="1"/>
    <col min="11532" max="11532" width="1.85546875" style="7" customWidth="1"/>
    <col min="11533" max="11533" width="13.42578125" style="7" bestFit="1" customWidth="1"/>
    <col min="11534" max="11772" width="8.85546875" style="7"/>
    <col min="11773" max="11773" width="32.42578125" style="7" customWidth="1"/>
    <col min="11774" max="11774" width="8.85546875" style="7"/>
    <col min="11775" max="11775" width="10.42578125" style="7" customWidth="1"/>
    <col min="11776" max="11776" width="12.85546875" style="7" customWidth="1"/>
    <col min="11777" max="11777" width="13.5703125" style="7" customWidth="1"/>
    <col min="11778" max="11778" width="11.85546875" style="7" customWidth="1"/>
    <col min="11779" max="11779" width="5.140625" style="7" customWidth="1"/>
    <col min="11780" max="11780" width="14.5703125" style="7" customWidth="1"/>
    <col min="11781" max="11781" width="12.85546875" style="7" customWidth="1"/>
    <col min="11782" max="11782" width="13.5703125" style="7" customWidth="1"/>
    <col min="11783" max="11783" width="11.140625" style="7" customWidth="1"/>
    <col min="11784" max="11784" width="3" style="7" customWidth="1"/>
    <col min="11785" max="11785" width="0" style="7" hidden="1" customWidth="1"/>
    <col min="11786" max="11786" width="3.42578125" style="7" customWidth="1"/>
    <col min="11787" max="11787" width="106.140625" style="7" customWidth="1"/>
    <col min="11788" max="11788" width="1.85546875" style="7" customWidth="1"/>
    <col min="11789" max="11789" width="13.42578125" style="7" bestFit="1" customWidth="1"/>
    <col min="11790" max="12028" width="8.85546875" style="7"/>
    <col min="12029" max="12029" width="32.42578125" style="7" customWidth="1"/>
    <col min="12030" max="12030" width="8.85546875" style="7"/>
    <col min="12031" max="12031" width="10.42578125" style="7" customWidth="1"/>
    <col min="12032" max="12032" width="12.85546875" style="7" customWidth="1"/>
    <col min="12033" max="12033" width="13.5703125" style="7" customWidth="1"/>
    <col min="12034" max="12034" width="11.85546875" style="7" customWidth="1"/>
    <col min="12035" max="12035" width="5.140625" style="7" customWidth="1"/>
    <col min="12036" max="12036" width="14.5703125" style="7" customWidth="1"/>
    <col min="12037" max="12037" width="12.85546875" style="7" customWidth="1"/>
    <col min="12038" max="12038" width="13.5703125" style="7" customWidth="1"/>
    <col min="12039" max="12039" width="11.140625" style="7" customWidth="1"/>
    <col min="12040" max="12040" width="3" style="7" customWidth="1"/>
    <col min="12041" max="12041" width="0" style="7" hidden="1" customWidth="1"/>
    <col min="12042" max="12042" width="3.42578125" style="7" customWidth="1"/>
    <col min="12043" max="12043" width="106.140625" style="7" customWidth="1"/>
    <col min="12044" max="12044" width="1.85546875" style="7" customWidth="1"/>
    <col min="12045" max="12045" width="13.42578125" style="7" bestFit="1" customWidth="1"/>
    <col min="12046" max="12284" width="8.85546875" style="7"/>
    <col min="12285" max="12285" width="32.42578125" style="7" customWidth="1"/>
    <col min="12286" max="12286" width="8.85546875" style="7"/>
    <col min="12287" max="12287" width="10.42578125" style="7" customWidth="1"/>
    <col min="12288" max="12288" width="12.85546875" style="7" customWidth="1"/>
    <col min="12289" max="12289" width="13.5703125" style="7" customWidth="1"/>
    <col min="12290" max="12290" width="11.85546875" style="7" customWidth="1"/>
    <col min="12291" max="12291" width="5.140625" style="7" customWidth="1"/>
    <col min="12292" max="12292" width="14.5703125" style="7" customWidth="1"/>
    <col min="12293" max="12293" width="12.85546875" style="7" customWidth="1"/>
    <col min="12294" max="12294" width="13.5703125" style="7" customWidth="1"/>
    <col min="12295" max="12295" width="11.140625" style="7" customWidth="1"/>
    <col min="12296" max="12296" width="3" style="7" customWidth="1"/>
    <col min="12297" max="12297" width="0" style="7" hidden="1" customWidth="1"/>
    <col min="12298" max="12298" width="3.42578125" style="7" customWidth="1"/>
    <col min="12299" max="12299" width="106.140625" style="7" customWidth="1"/>
    <col min="12300" max="12300" width="1.85546875" style="7" customWidth="1"/>
    <col min="12301" max="12301" width="13.42578125" style="7" bestFit="1" customWidth="1"/>
    <col min="12302" max="12540" width="8.85546875" style="7"/>
    <col min="12541" max="12541" width="32.42578125" style="7" customWidth="1"/>
    <col min="12542" max="12542" width="8.85546875" style="7"/>
    <col min="12543" max="12543" width="10.42578125" style="7" customWidth="1"/>
    <col min="12544" max="12544" width="12.85546875" style="7" customWidth="1"/>
    <col min="12545" max="12545" width="13.5703125" style="7" customWidth="1"/>
    <col min="12546" max="12546" width="11.85546875" style="7" customWidth="1"/>
    <col min="12547" max="12547" width="5.140625" style="7" customWidth="1"/>
    <col min="12548" max="12548" width="14.5703125" style="7" customWidth="1"/>
    <col min="12549" max="12549" width="12.85546875" style="7" customWidth="1"/>
    <col min="12550" max="12550" width="13.5703125" style="7" customWidth="1"/>
    <col min="12551" max="12551" width="11.140625" style="7" customWidth="1"/>
    <col min="12552" max="12552" width="3" style="7" customWidth="1"/>
    <col min="12553" max="12553" width="0" style="7" hidden="1" customWidth="1"/>
    <col min="12554" max="12554" width="3.42578125" style="7" customWidth="1"/>
    <col min="12555" max="12555" width="106.140625" style="7" customWidth="1"/>
    <col min="12556" max="12556" width="1.85546875" style="7" customWidth="1"/>
    <col min="12557" max="12557" width="13.42578125" style="7" bestFit="1" customWidth="1"/>
    <col min="12558" max="12796" width="8.85546875" style="7"/>
    <col min="12797" max="12797" width="32.42578125" style="7" customWidth="1"/>
    <col min="12798" max="12798" width="8.85546875" style="7"/>
    <col min="12799" max="12799" width="10.42578125" style="7" customWidth="1"/>
    <col min="12800" max="12800" width="12.85546875" style="7" customWidth="1"/>
    <col min="12801" max="12801" width="13.5703125" style="7" customWidth="1"/>
    <col min="12802" max="12802" width="11.85546875" style="7" customWidth="1"/>
    <col min="12803" max="12803" width="5.140625" style="7" customWidth="1"/>
    <col min="12804" max="12804" width="14.5703125" style="7" customWidth="1"/>
    <col min="12805" max="12805" width="12.85546875" style="7" customWidth="1"/>
    <col min="12806" max="12806" width="13.5703125" style="7" customWidth="1"/>
    <col min="12807" max="12807" width="11.140625" style="7" customWidth="1"/>
    <col min="12808" max="12808" width="3" style="7" customWidth="1"/>
    <col min="12809" max="12809" width="0" style="7" hidden="1" customWidth="1"/>
    <col min="12810" max="12810" width="3.42578125" style="7" customWidth="1"/>
    <col min="12811" max="12811" width="106.140625" style="7" customWidth="1"/>
    <col min="12812" max="12812" width="1.85546875" style="7" customWidth="1"/>
    <col min="12813" max="12813" width="13.42578125" style="7" bestFit="1" customWidth="1"/>
    <col min="12814" max="13052" width="8.85546875" style="7"/>
    <col min="13053" max="13053" width="32.42578125" style="7" customWidth="1"/>
    <col min="13054" max="13054" width="8.85546875" style="7"/>
    <col min="13055" max="13055" width="10.42578125" style="7" customWidth="1"/>
    <col min="13056" max="13056" width="12.85546875" style="7" customWidth="1"/>
    <col min="13057" max="13057" width="13.5703125" style="7" customWidth="1"/>
    <col min="13058" max="13058" width="11.85546875" style="7" customWidth="1"/>
    <col min="13059" max="13059" width="5.140625" style="7" customWidth="1"/>
    <col min="13060" max="13060" width="14.5703125" style="7" customWidth="1"/>
    <col min="13061" max="13061" width="12.85546875" style="7" customWidth="1"/>
    <col min="13062" max="13062" width="13.5703125" style="7" customWidth="1"/>
    <col min="13063" max="13063" width="11.140625" style="7" customWidth="1"/>
    <col min="13064" max="13064" width="3" style="7" customWidth="1"/>
    <col min="13065" max="13065" width="0" style="7" hidden="1" customWidth="1"/>
    <col min="13066" max="13066" width="3.42578125" style="7" customWidth="1"/>
    <col min="13067" max="13067" width="106.140625" style="7" customWidth="1"/>
    <col min="13068" max="13068" width="1.85546875" style="7" customWidth="1"/>
    <col min="13069" max="13069" width="13.42578125" style="7" bestFit="1" customWidth="1"/>
    <col min="13070" max="13308" width="8.85546875" style="7"/>
    <col min="13309" max="13309" width="32.42578125" style="7" customWidth="1"/>
    <col min="13310" max="13310" width="8.85546875" style="7"/>
    <col min="13311" max="13311" width="10.42578125" style="7" customWidth="1"/>
    <col min="13312" max="13312" width="12.85546875" style="7" customWidth="1"/>
    <col min="13313" max="13313" width="13.5703125" style="7" customWidth="1"/>
    <col min="13314" max="13314" width="11.85546875" style="7" customWidth="1"/>
    <col min="13315" max="13315" width="5.140625" style="7" customWidth="1"/>
    <col min="13316" max="13316" width="14.5703125" style="7" customWidth="1"/>
    <col min="13317" max="13317" width="12.85546875" style="7" customWidth="1"/>
    <col min="13318" max="13318" width="13.5703125" style="7" customWidth="1"/>
    <col min="13319" max="13319" width="11.140625" style="7" customWidth="1"/>
    <col min="13320" max="13320" width="3" style="7" customWidth="1"/>
    <col min="13321" max="13321" width="0" style="7" hidden="1" customWidth="1"/>
    <col min="13322" max="13322" width="3.42578125" style="7" customWidth="1"/>
    <col min="13323" max="13323" width="106.140625" style="7" customWidth="1"/>
    <col min="13324" max="13324" width="1.85546875" style="7" customWidth="1"/>
    <col min="13325" max="13325" width="13.42578125" style="7" bestFit="1" customWidth="1"/>
    <col min="13326" max="13564" width="8.85546875" style="7"/>
    <col min="13565" max="13565" width="32.42578125" style="7" customWidth="1"/>
    <col min="13566" max="13566" width="8.85546875" style="7"/>
    <col min="13567" max="13567" width="10.42578125" style="7" customWidth="1"/>
    <col min="13568" max="13568" width="12.85546875" style="7" customWidth="1"/>
    <col min="13569" max="13569" width="13.5703125" style="7" customWidth="1"/>
    <col min="13570" max="13570" width="11.85546875" style="7" customWidth="1"/>
    <col min="13571" max="13571" width="5.140625" style="7" customWidth="1"/>
    <col min="13572" max="13572" width="14.5703125" style="7" customWidth="1"/>
    <col min="13573" max="13573" width="12.85546875" style="7" customWidth="1"/>
    <col min="13574" max="13574" width="13.5703125" style="7" customWidth="1"/>
    <col min="13575" max="13575" width="11.140625" style="7" customWidth="1"/>
    <col min="13576" max="13576" width="3" style="7" customWidth="1"/>
    <col min="13577" max="13577" width="0" style="7" hidden="1" customWidth="1"/>
    <col min="13578" max="13578" width="3.42578125" style="7" customWidth="1"/>
    <col min="13579" max="13579" width="106.140625" style="7" customWidth="1"/>
    <col min="13580" max="13580" width="1.85546875" style="7" customWidth="1"/>
    <col min="13581" max="13581" width="13.42578125" style="7" bestFit="1" customWidth="1"/>
    <col min="13582" max="13820" width="8.85546875" style="7"/>
    <col min="13821" max="13821" width="32.42578125" style="7" customWidth="1"/>
    <col min="13822" max="13822" width="8.85546875" style="7"/>
    <col min="13823" max="13823" width="10.42578125" style="7" customWidth="1"/>
    <col min="13824" max="13824" width="12.85546875" style="7" customWidth="1"/>
    <col min="13825" max="13825" width="13.5703125" style="7" customWidth="1"/>
    <col min="13826" max="13826" width="11.85546875" style="7" customWidth="1"/>
    <col min="13827" max="13827" width="5.140625" style="7" customWidth="1"/>
    <col min="13828" max="13828" width="14.5703125" style="7" customWidth="1"/>
    <col min="13829" max="13829" width="12.85546875" style="7" customWidth="1"/>
    <col min="13830" max="13830" width="13.5703125" style="7" customWidth="1"/>
    <col min="13831" max="13831" width="11.140625" style="7" customWidth="1"/>
    <col min="13832" max="13832" width="3" style="7" customWidth="1"/>
    <col min="13833" max="13833" width="0" style="7" hidden="1" customWidth="1"/>
    <col min="13834" max="13834" width="3.42578125" style="7" customWidth="1"/>
    <col min="13835" max="13835" width="106.140625" style="7" customWidth="1"/>
    <col min="13836" max="13836" width="1.85546875" style="7" customWidth="1"/>
    <col min="13837" max="13837" width="13.42578125" style="7" bestFit="1" customWidth="1"/>
    <col min="13838" max="14076" width="8.85546875" style="7"/>
    <col min="14077" max="14077" width="32.42578125" style="7" customWidth="1"/>
    <col min="14078" max="14078" width="8.85546875" style="7"/>
    <col min="14079" max="14079" width="10.42578125" style="7" customWidth="1"/>
    <col min="14080" max="14080" width="12.85546875" style="7" customWidth="1"/>
    <col min="14081" max="14081" width="13.5703125" style="7" customWidth="1"/>
    <col min="14082" max="14082" width="11.85546875" style="7" customWidth="1"/>
    <col min="14083" max="14083" width="5.140625" style="7" customWidth="1"/>
    <col min="14084" max="14084" width="14.5703125" style="7" customWidth="1"/>
    <col min="14085" max="14085" width="12.85546875" style="7" customWidth="1"/>
    <col min="14086" max="14086" width="13.5703125" style="7" customWidth="1"/>
    <col min="14087" max="14087" width="11.140625" style="7" customWidth="1"/>
    <col min="14088" max="14088" width="3" style="7" customWidth="1"/>
    <col min="14089" max="14089" width="0" style="7" hidden="1" customWidth="1"/>
    <col min="14090" max="14090" width="3.42578125" style="7" customWidth="1"/>
    <col min="14091" max="14091" width="106.140625" style="7" customWidth="1"/>
    <col min="14092" max="14092" width="1.85546875" style="7" customWidth="1"/>
    <col min="14093" max="14093" width="13.42578125" style="7" bestFit="1" customWidth="1"/>
    <col min="14094" max="14332" width="8.85546875" style="7"/>
    <col min="14333" max="14333" width="32.42578125" style="7" customWidth="1"/>
    <col min="14334" max="14334" width="8.85546875" style="7"/>
    <col min="14335" max="14335" width="10.42578125" style="7" customWidth="1"/>
    <col min="14336" max="14336" width="12.85546875" style="7" customWidth="1"/>
    <col min="14337" max="14337" width="13.5703125" style="7" customWidth="1"/>
    <col min="14338" max="14338" width="11.85546875" style="7" customWidth="1"/>
    <col min="14339" max="14339" width="5.140625" style="7" customWidth="1"/>
    <col min="14340" max="14340" width="14.5703125" style="7" customWidth="1"/>
    <col min="14341" max="14341" width="12.85546875" style="7" customWidth="1"/>
    <col min="14342" max="14342" width="13.5703125" style="7" customWidth="1"/>
    <col min="14343" max="14343" width="11.140625" style="7" customWidth="1"/>
    <col min="14344" max="14344" width="3" style="7" customWidth="1"/>
    <col min="14345" max="14345" width="0" style="7" hidden="1" customWidth="1"/>
    <col min="14346" max="14346" width="3.42578125" style="7" customWidth="1"/>
    <col min="14347" max="14347" width="106.140625" style="7" customWidth="1"/>
    <col min="14348" max="14348" width="1.85546875" style="7" customWidth="1"/>
    <col min="14349" max="14349" width="13.42578125" style="7" bestFit="1" customWidth="1"/>
    <col min="14350" max="14588" width="8.85546875" style="7"/>
    <col min="14589" max="14589" width="32.42578125" style="7" customWidth="1"/>
    <col min="14590" max="14590" width="8.85546875" style="7"/>
    <col min="14591" max="14591" width="10.42578125" style="7" customWidth="1"/>
    <col min="14592" max="14592" width="12.85546875" style="7" customWidth="1"/>
    <col min="14593" max="14593" width="13.5703125" style="7" customWidth="1"/>
    <col min="14594" max="14594" width="11.85546875" style="7" customWidth="1"/>
    <col min="14595" max="14595" width="5.140625" style="7" customWidth="1"/>
    <col min="14596" max="14596" width="14.5703125" style="7" customWidth="1"/>
    <col min="14597" max="14597" width="12.85546875" style="7" customWidth="1"/>
    <col min="14598" max="14598" width="13.5703125" style="7" customWidth="1"/>
    <col min="14599" max="14599" width="11.140625" style="7" customWidth="1"/>
    <col min="14600" max="14600" width="3" style="7" customWidth="1"/>
    <col min="14601" max="14601" width="0" style="7" hidden="1" customWidth="1"/>
    <col min="14602" max="14602" width="3.42578125" style="7" customWidth="1"/>
    <col min="14603" max="14603" width="106.140625" style="7" customWidth="1"/>
    <col min="14604" max="14604" width="1.85546875" style="7" customWidth="1"/>
    <col min="14605" max="14605" width="13.42578125" style="7" bestFit="1" customWidth="1"/>
    <col min="14606" max="14844" width="8.85546875" style="7"/>
    <col min="14845" max="14845" width="32.42578125" style="7" customWidth="1"/>
    <col min="14846" max="14846" width="8.85546875" style="7"/>
    <col min="14847" max="14847" width="10.42578125" style="7" customWidth="1"/>
    <col min="14848" max="14848" width="12.85546875" style="7" customWidth="1"/>
    <col min="14849" max="14849" width="13.5703125" style="7" customWidth="1"/>
    <col min="14850" max="14850" width="11.85546875" style="7" customWidth="1"/>
    <col min="14851" max="14851" width="5.140625" style="7" customWidth="1"/>
    <col min="14852" max="14852" width="14.5703125" style="7" customWidth="1"/>
    <col min="14853" max="14853" width="12.85546875" style="7" customWidth="1"/>
    <col min="14854" max="14854" width="13.5703125" style="7" customWidth="1"/>
    <col min="14855" max="14855" width="11.140625" style="7" customWidth="1"/>
    <col min="14856" max="14856" width="3" style="7" customWidth="1"/>
    <col min="14857" max="14857" width="0" style="7" hidden="1" customWidth="1"/>
    <col min="14858" max="14858" width="3.42578125" style="7" customWidth="1"/>
    <col min="14859" max="14859" width="106.140625" style="7" customWidth="1"/>
    <col min="14860" max="14860" width="1.85546875" style="7" customWidth="1"/>
    <col min="14861" max="14861" width="13.42578125" style="7" bestFit="1" customWidth="1"/>
    <col min="14862" max="15100" width="8.85546875" style="7"/>
    <col min="15101" max="15101" width="32.42578125" style="7" customWidth="1"/>
    <col min="15102" max="15102" width="8.85546875" style="7"/>
    <col min="15103" max="15103" width="10.42578125" style="7" customWidth="1"/>
    <col min="15104" max="15104" width="12.85546875" style="7" customWidth="1"/>
    <col min="15105" max="15105" width="13.5703125" style="7" customWidth="1"/>
    <col min="15106" max="15106" width="11.85546875" style="7" customWidth="1"/>
    <col min="15107" max="15107" width="5.140625" style="7" customWidth="1"/>
    <col min="15108" max="15108" width="14.5703125" style="7" customWidth="1"/>
    <col min="15109" max="15109" width="12.85546875" style="7" customWidth="1"/>
    <col min="15110" max="15110" width="13.5703125" style="7" customWidth="1"/>
    <col min="15111" max="15111" width="11.140625" style="7" customWidth="1"/>
    <col min="15112" max="15112" width="3" style="7" customWidth="1"/>
    <col min="15113" max="15113" width="0" style="7" hidden="1" customWidth="1"/>
    <col min="15114" max="15114" width="3.42578125" style="7" customWidth="1"/>
    <col min="15115" max="15115" width="106.140625" style="7" customWidth="1"/>
    <col min="15116" max="15116" width="1.85546875" style="7" customWidth="1"/>
    <col min="15117" max="15117" width="13.42578125" style="7" bestFit="1" customWidth="1"/>
    <col min="15118" max="15356" width="8.85546875" style="7"/>
    <col min="15357" max="15357" width="32.42578125" style="7" customWidth="1"/>
    <col min="15358" max="15358" width="8.85546875" style="7"/>
    <col min="15359" max="15359" width="10.42578125" style="7" customWidth="1"/>
    <col min="15360" max="15360" width="12.85546875" style="7" customWidth="1"/>
    <col min="15361" max="15361" width="13.5703125" style="7" customWidth="1"/>
    <col min="15362" max="15362" width="11.85546875" style="7" customWidth="1"/>
    <col min="15363" max="15363" width="5.140625" style="7" customWidth="1"/>
    <col min="15364" max="15364" width="14.5703125" style="7" customWidth="1"/>
    <col min="15365" max="15365" width="12.85546875" style="7" customWidth="1"/>
    <col min="15366" max="15366" width="13.5703125" style="7" customWidth="1"/>
    <col min="15367" max="15367" width="11.140625" style="7" customWidth="1"/>
    <col min="15368" max="15368" width="3" style="7" customWidth="1"/>
    <col min="15369" max="15369" width="0" style="7" hidden="1" customWidth="1"/>
    <col min="15370" max="15370" width="3.42578125" style="7" customWidth="1"/>
    <col min="15371" max="15371" width="106.140625" style="7" customWidth="1"/>
    <col min="15372" max="15372" width="1.85546875" style="7" customWidth="1"/>
    <col min="15373" max="15373" width="13.42578125" style="7" bestFit="1" customWidth="1"/>
    <col min="15374" max="15612" width="8.85546875" style="7"/>
    <col min="15613" max="15613" width="32.42578125" style="7" customWidth="1"/>
    <col min="15614" max="15614" width="8.85546875" style="7"/>
    <col min="15615" max="15615" width="10.42578125" style="7" customWidth="1"/>
    <col min="15616" max="15616" width="12.85546875" style="7" customWidth="1"/>
    <col min="15617" max="15617" width="13.5703125" style="7" customWidth="1"/>
    <col min="15618" max="15618" width="11.85546875" style="7" customWidth="1"/>
    <col min="15619" max="15619" width="5.140625" style="7" customWidth="1"/>
    <col min="15620" max="15620" width="14.5703125" style="7" customWidth="1"/>
    <col min="15621" max="15621" width="12.85546875" style="7" customWidth="1"/>
    <col min="15622" max="15622" width="13.5703125" style="7" customWidth="1"/>
    <col min="15623" max="15623" width="11.140625" style="7" customWidth="1"/>
    <col min="15624" max="15624" width="3" style="7" customWidth="1"/>
    <col min="15625" max="15625" width="0" style="7" hidden="1" customWidth="1"/>
    <col min="15626" max="15626" width="3.42578125" style="7" customWidth="1"/>
    <col min="15627" max="15627" width="106.140625" style="7" customWidth="1"/>
    <col min="15628" max="15628" width="1.85546875" style="7" customWidth="1"/>
    <col min="15629" max="15629" width="13.42578125" style="7" bestFit="1" customWidth="1"/>
    <col min="15630" max="15868" width="8.85546875" style="7"/>
    <col min="15869" max="15869" width="32.42578125" style="7" customWidth="1"/>
    <col min="15870" max="15870" width="8.85546875" style="7"/>
    <col min="15871" max="15871" width="10.42578125" style="7" customWidth="1"/>
    <col min="15872" max="15872" width="12.85546875" style="7" customWidth="1"/>
    <col min="15873" max="15873" width="13.5703125" style="7" customWidth="1"/>
    <col min="15874" max="15874" width="11.85546875" style="7" customWidth="1"/>
    <col min="15875" max="15875" width="5.140625" style="7" customWidth="1"/>
    <col min="15876" max="15876" width="14.5703125" style="7" customWidth="1"/>
    <col min="15877" max="15877" width="12.85546875" style="7" customWidth="1"/>
    <col min="15878" max="15878" width="13.5703125" style="7" customWidth="1"/>
    <col min="15879" max="15879" width="11.140625" style="7" customWidth="1"/>
    <col min="15880" max="15880" width="3" style="7" customWidth="1"/>
    <col min="15881" max="15881" width="0" style="7" hidden="1" customWidth="1"/>
    <col min="15882" max="15882" width="3.42578125" style="7" customWidth="1"/>
    <col min="15883" max="15883" width="106.140625" style="7" customWidth="1"/>
    <col min="15884" max="15884" width="1.85546875" style="7" customWidth="1"/>
    <col min="15885" max="15885" width="13.42578125" style="7" bestFit="1" customWidth="1"/>
    <col min="15886" max="16124" width="8.85546875" style="7"/>
    <col min="16125" max="16125" width="32.42578125" style="7" customWidth="1"/>
    <col min="16126" max="16126" width="8.85546875" style="7"/>
    <col min="16127" max="16127" width="10.42578125" style="7" customWidth="1"/>
    <col min="16128" max="16128" width="12.85546875" style="7" customWidth="1"/>
    <col min="16129" max="16129" width="13.5703125" style="7" customWidth="1"/>
    <col min="16130" max="16130" width="11.85546875" style="7" customWidth="1"/>
    <col min="16131" max="16131" width="5.140625" style="7" customWidth="1"/>
    <col min="16132" max="16132" width="14.5703125" style="7" customWidth="1"/>
    <col min="16133" max="16133" width="12.85546875" style="7" customWidth="1"/>
    <col min="16134" max="16134" width="13.5703125" style="7" customWidth="1"/>
    <col min="16135" max="16135" width="11.140625" style="7" customWidth="1"/>
    <col min="16136" max="16136" width="3" style="7" customWidth="1"/>
    <col min="16137" max="16137" width="0" style="7" hidden="1" customWidth="1"/>
    <col min="16138" max="16138" width="3.42578125" style="7" customWidth="1"/>
    <col min="16139" max="16139" width="106.140625" style="7" customWidth="1"/>
    <col min="16140" max="16140" width="1.85546875" style="7" customWidth="1"/>
    <col min="16141" max="16141" width="13.42578125" style="7" bestFit="1" customWidth="1"/>
    <col min="16142" max="16384" width="8.85546875" style="7"/>
  </cols>
  <sheetData>
    <row r="1" spans="1:44" ht="18.75" x14ac:dyDescent="0.3">
      <c r="A1" s="1" t="s">
        <v>17</v>
      </c>
      <c r="J1" s="6"/>
      <c r="K1" s="6"/>
      <c r="L1" s="6"/>
    </row>
    <row r="2" spans="1:44" ht="13.5" thickBot="1" x14ac:dyDescent="0.25">
      <c r="A2" s="8" t="s">
        <v>18</v>
      </c>
      <c r="J2" s="6"/>
      <c r="K2" s="6"/>
      <c r="L2" s="6"/>
    </row>
    <row r="3" spans="1:44" ht="56.25" customHeight="1" thickBot="1" x14ac:dyDescent="0.3">
      <c r="A3" s="9"/>
      <c r="B3" s="10"/>
      <c r="C3" s="40"/>
      <c r="E3" s="74" t="s">
        <v>19</v>
      </c>
      <c r="H3" s="74" t="s">
        <v>55</v>
      </c>
      <c r="K3" s="6"/>
      <c r="L3" s="6"/>
    </row>
    <row r="4" spans="1:44" ht="30.75" thickBot="1" x14ac:dyDescent="0.35">
      <c r="A4" s="11"/>
      <c r="B4" s="63"/>
      <c r="C4" s="80"/>
      <c r="D4" s="12" t="s">
        <v>20</v>
      </c>
      <c r="E4" s="13" t="s">
        <v>21</v>
      </c>
      <c r="H4" s="13" t="s">
        <v>21</v>
      </c>
      <c r="I4" s="14"/>
      <c r="L4" s="15"/>
      <c r="M4" s="15"/>
      <c r="N4" s="15"/>
      <c r="O4" s="15"/>
      <c r="P4" s="15"/>
      <c r="Q4" s="15"/>
    </row>
    <row r="5" spans="1:44" ht="16.5" customHeight="1" thickBot="1" x14ac:dyDescent="0.25">
      <c r="A5" s="64" t="s">
        <v>22</v>
      </c>
      <c r="B5" s="65"/>
      <c r="C5" s="81"/>
      <c r="D5" s="16" t="s">
        <v>23</v>
      </c>
      <c r="E5" s="17" t="s">
        <v>24</v>
      </c>
      <c r="F5" s="18"/>
      <c r="G5" s="18"/>
      <c r="H5" s="17" t="s">
        <v>24</v>
      </c>
      <c r="I5" s="18"/>
    </row>
    <row r="6" spans="1:44" ht="42.75" customHeight="1" thickBot="1" x14ac:dyDescent="0.3">
      <c r="A6" s="19" t="s">
        <v>25</v>
      </c>
      <c r="B6" s="66"/>
      <c r="C6" s="82"/>
      <c r="D6" s="61" t="s">
        <v>26</v>
      </c>
      <c r="E6" s="67" t="s">
        <v>27</v>
      </c>
      <c r="F6" s="20"/>
      <c r="G6" s="100" t="s">
        <v>57</v>
      </c>
      <c r="H6" s="67" t="s">
        <v>27</v>
      </c>
      <c r="I6" s="20"/>
      <c r="J6" s="100" t="s">
        <v>58</v>
      </c>
      <c r="U6" s="280" t="s">
        <v>235</v>
      </c>
      <c r="AH6" s="280" t="s">
        <v>236</v>
      </c>
    </row>
    <row r="7" spans="1:44" s="22" customFormat="1" ht="53.25" customHeight="1" thickBot="1" x14ac:dyDescent="0.3">
      <c r="A7" s="21"/>
      <c r="B7" s="68"/>
      <c r="C7" s="82"/>
      <c r="D7" s="62"/>
      <c r="E7" s="69"/>
      <c r="F7" s="20"/>
      <c r="G7" s="6"/>
      <c r="H7" s="69"/>
      <c r="I7" s="20"/>
      <c r="J7" s="7"/>
      <c r="K7" s="7"/>
      <c r="U7" s="281"/>
      <c r="V7" s="282" t="s">
        <v>150</v>
      </c>
      <c r="W7" s="283" t="s">
        <v>152</v>
      </c>
      <c r="X7" s="283" t="s">
        <v>194</v>
      </c>
      <c r="Y7" s="283" t="s">
        <v>224</v>
      </c>
      <c r="Z7" s="283" t="s">
        <v>225</v>
      </c>
      <c r="AA7" s="283" t="s">
        <v>226</v>
      </c>
      <c r="AB7" s="283" t="s">
        <v>228</v>
      </c>
      <c r="AC7" s="283" t="s">
        <v>227</v>
      </c>
      <c r="AD7" s="283" t="s">
        <v>237</v>
      </c>
      <c r="AE7" s="284" t="s">
        <v>238</v>
      </c>
      <c r="AH7" s="281"/>
      <c r="AI7" s="285" t="s">
        <v>150</v>
      </c>
      <c r="AJ7" s="282" t="s">
        <v>152</v>
      </c>
      <c r="AK7" s="283" t="s">
        <v>194</v>
      </c>
      <c r="AL7" s="283" t="s">
        <v>224</v>
      </c>
      <c r="AM7" s="283" t="s">
        <v>225</v>
      </c>
      <c r="AN7" s="283" t="s">
        <v>226</v>
      </c>
      <c r="AO7" s="283" t="s">
        <v>228</v>
      </c>
      <c r="AP7" s="283" t="s">
        <v>227</v>
      </c>
      <c r="AQ7" s="283" t="s">
        <v>237</v>
      </c>
      <c r="AR7" s="312" t="s">
        <v>238</v>
      </c>
    </row>
    <row r="8" spans="1:44" s="29" customFormat="1" ht="25.5" x14ac:dyDescent="0.25">
      <c r="A8" s="23" t="s">
        <v>15</v>
      </c>
      <c r="B8" s="24" t="s">
        <v>28</v>
      </c>
      <c r="C8" s="24">
        <v>1</v>
      </c>
      <c r="D8" s="25">
        <v>21850</v>
      </c>
      <c r="E8" s="26">
        <v>28568.875</v>
      </c>
      <c r="F8" s="78">
        <f>E8</f>
        <v>28568.875</v>
      </c>
      <c r="G8" s="78"/>
      <c r="H8" s="26">
        <v>25711.987499999999</v>
      </c>
      <c r="I8" s="78">
        <f>H8</f>
        <v>25711.987499999999</v>
      </c>
      <c r="J8" s="98"/>
      <c r="K8" s="7"/>
      <c r="M8" s="30"/>
      <c r="U8" s="23" t="s">
        <v>15</v>
      </c>
      <c r="V8" s="286" t="s">
        <v>28</v>
      </c>
      <c r="W8" s="287">
        <v>0</v>
      </c>
      <c r="X8" s="288">
        <v>0</v>
      </c>
      <c r="Y8" s="246">
        <f t="shared" ref="Y8:Y38" si="0">600*2</f>
        <v>1200</v>
      </c>
      <c r="Z8" s="289">
        <f>X8/4*2</f>
        <v>0</v>
      </c>
      <c r="AA8" s="289">
        <v>0</v>
      </c>
      <c r="AB8" s="289">
        <f>AA8/12</f>
        <v>0</v>
      </c>
      <c r="AC8" s="290">
        <f>AB8+X8</f>
        <v>0</v>
      </c>
      <c r="AD8" s="290">
        <f>AC8</f>
        <v>0</v>
      </c>
      <c r="AE8" s="291">
        <f>AD8*12</f>
        <v>0</v>
      </c>
      <c r="AH8" s="23" t="s">
        <v>15</v>
      </c>
      <c r="AI8" s="286" t="s">
        <v>28</v>
      </c>
      <c r="AJ8" s="292">
        <f>K8/12</f>
        <v>0</v>
      </c>
      <c r="AK8" s="288">
        <v>0</v>
      </c>
      <c r="AL8" s="246">
        <f t="shared" ref="AL8:AL38" si="1">600*2</f>
        <v>1200</v>
      </c>
      <c r="AM8" s="289">
        <f>AK8/4*2</f>
        <v>0</v>
      </c>
      <c r="AN8" s="289">
        <v>0</v>
      </c>
      <c r="AO8" s="289">
        <f>AN8/12</f>
        <v>0</v>
      </c>
      <c r="AP8" s="290">
        <f>AO8+AK8</f>
        <v>0</v>
      </c>
      <c r="AQ8" s="290">
        <f>AP8</f>
        <v>0</v>
      </c>
      <c r="AR8" s="291">
        <f>AQ8*12</f>
        <v>0</v>
      </c>
    </row>
    <row r="9" spans="1:44" s="29" customFormat="1" ht="12.75" customHeight="1" x14ac:dyDescent="0.25">
      <c r="A9" s="31" t="s">
        <v>29</v>
      </c>
      <c r="B9" s="32" t="s">
        <v>30</v>
      </c>
      <c r="C9" s="32">
        <v>2</v>
      </c>
      <c r="D9" s="25">
        <v>22506</v>
      </c>
      <c r="E9" s="26">
        <v>29426.595000000001</v>
      </c>
      <c r="F9" s="46">
        <f>F8+E9</f>
        <v>57995.47</v>
      </c>
      <c r="G9" s="46"/>
      <c r="H9" s="26">
        <v>26483.935500000003</v>
      </c>
      <c r="I9" s="46">
        <f>I8+H9</f>
        <v>52195.923000000003</v>
      </c>
      <c r="J9" s="99"/>
      <c r="K9" s="7"/>
      <c r="U9" s="31" t="s">
        <v>29</v>
      </c>
      <c r="V9" s="293" t="s">
        <v>30</v>
      </c>
      <c r="W9" s="294">
        <v>0</v>
      </c>
      <c r="X9" s="295">
        <v>0</v>
      </c>
      <c r="Y9" s="245">
        <f t="shared" si="0"/>
        <v>1200</v>
      </c>
      <c r="Z9" s="296">
        <f t="shared" ref="Z9:Z38" si="2">X9/4*2</f>
        <v>0</v>
      </c>
      <c r="AA9" s="296">
        <v>0</v>
      </c>
      <c r="AB9" s="296">
        <f t="shared" ref="AB9:AB38" si="3">AA9/12</f>
        <v>0</v>
      </c>
      <c r="AC9" s="297">
        <f t="shared" ref="AC9:AC38" si="4">AB9+X9</f>
        <v>0</v>
      </c>
      <c r="AD9" s="298">
        <f>AC9*1.02</f>
        <v>0</v>
      </c>
      <c r="AE9" s="299">
        <f t="shared" ref="AE9:AE38" si="5">AD9*12</f>
        <v>0</v>
      </c>
      <c r="AH9" s="31" t="s">
        <v>29</v>
      </c>
      <c r="AI9" s="293" t="s">
        <v>30</v>
      </c>
      <c r="AJ9" s="300">
        <f t="shared" ref="AJ9:AJ38" si="6">K9/12</f>
        <v>0</v>
      </c>
      <c r="AK9" s="295">
        <v>0</v>
      </c>
      <c r="AL9" s="245">
        <f t="shared" si="1"/>
        <v>1200</v>
      </c>
      <c r="AM9" s="296">
        <f t="shared" ref="AM9:AM38" si="7">AK9/4*2</f>
        <v>0</v>
      </c>
      <c r="AN9" s="296">
        <v>0</v>
      </c>
      <c r="AO9" s="296">
        <f t="shared" ref="AO9:AO38" si="8">AN9/12</f>
        <v>0</v>
      </c>
      <c r="AP9" s="297">
        <f t="shared" ref="AP9:AP38" si="9">AO9+AK9</f>
        <v>0</v>
      </c>
      <c r="AQ9" s="298">
        <f>AP9*1.02</f>
        <v>0</v>
      </c>
      <c r="AR9" s="299">
        <f t="shared" ref="AR9:AR30" si="10">AQ9*12</f>
        <v>0</v>
      </c>
    </row>
    <row r="10" spans="1:44" s="29" customFormat="1" ht="12.75" customHeight="1" x14ac:dyDescent="0.25">
      <c r="A10" s="33"/>
      <c r="B10" s="32" t="s">
        <v>31</v>
      </c>
      <c r="C10" s="32">
        <v>3</v>
      </c>
      <c r="D10" s="25">
        <v>23181</v>
      </c>
      <c r="E10" s="26">
        <v>30309.157500000001</v>
      </c>
      <c r="F10" s="46">
        <f t="shared" ref="F10:F22" si="11">F9+E10</f>
        <v>88304.627500000002</v>
      </c>
      <c r="G10" s="46"/>
      <c r="H10" s="26">
        <v>27278.241750000005</v>
      </c>
      <c r="I10" s="46">
        <f t="shared" ref="I10:I22" si="12">I9+H10</f>
        <v>79474.164750000011</v>
      </c>
      <c r="J10" s="99"/>
      <c r="K10" s="7"/>
      <c r="U10" s="33"/>
      <c r="V10" s="293" t="s">
        <v>31</v>
      </c>
      <c r="W10" s="294">
        <v>0</v>
      </c>
      <c r="X10" s="295">
        <v>0</v>
      </c>
      <c r="Y10" s="245">
        <f t="shared" si="0"/>
        <v>1200</v>
      </c>
      <c r="Z10" s="296">
        <f t="shared" si="2"/>
        <v>0</v>
      </c>
      <c r="AA10" s="296">
        <v>0</v>
      </c>
      <c r="AB10" s="296">
        <f t="shared" si="3"/>
        <v>0</v>
      </c>
      <c r="AC10" s="297">
        <f t="shared" si="4"/>
        <v>0</v>
      </c>
      <c r="AD10" s="298">
        <f t="shared" ref="AD10:AD38" si="13">AC10*1.02</f>
        <v>0</v>
      </c>
      <c r="AE10" s="299">
        <f t="shared" si="5"/>
        <v>0</v>
      </c>
      <c r="AH10" s="33"/>
      <c r="AI10" s="293" t="s">
        <v>31</v>
      </c>
      <c r="AJ10" s="300">
        <f t="shared" si="6"/>
        <v>0</v>
      </c>
      <c r="AK10" s="295">
        <v>0</v>
      </c>
      <c r="AL10" s="245">
        <f t="shared" si="1"/>
        <v>1200</v>
      </c>
      <c r="AM10" s="296">
        <f t="shared" si="7"/>
        <v>0</v>
      </c>
      <c r="AN10" s="296">
        <v>0</v>
      </c>
      <c r="AO10" s="296">
        <f t="shared" si="8"/>
        <v>0</v>
      </c>
      <c r="AP10" s="297">
        <f t="shared" si="9"/>
        <v>0</v>
      </c>
      <c r="AQ10" s="298">
        <f t="shared" ref="AQ10:AQ38" si="14">AP10*1.02</f>
        <v>0</v>
      </c>
      <c r="AR10" s="299">
        <f t="shared" si="10"/>
        <v>0</v>
      </c>
    </row>
    <row r="11" spans="1:44" s="29" customFormat="1" ht="12.75" customHeight="1" x14ac:dyDescent="0.25">
      <c r="A11" s="33"/>
      <c r="B11" s="32" t="s">
        <v>32</v>
      </c>
      <c r="C11" s="32">
        <v>4</v>
      </c>
      <c r="D11" s="93">
        <v>23876</v>
      </c>
      <c r="E11" s="94">
        <v>31217.87</v>
      </c>
      <c r="F11" s="95">
        <f t="shared" si="11"/>
        <v>119522.4975</v>
      </c>
      <c r="G11" s="95">
        <f t="shared" ref="G11:G38" si="15">F11/(12*C11)</f>
        <v>2490.0520312499998</v>
      </c>
      <c r="H11" s="26">
        <v>28096.083000000002</v>
      </c>
      <c r="I11" s="46">
        <f t="shared" si="12"/>
        <v>107570.24775000001</v>
      </c>
      <c r="J11" s="95">
        <f t="shared" ref="J11:J38" si="16">I11/(12*C11)</f>
        <v>2241.046828125</v>
      </c>
      <c r="K11" s="7"/>
      <c r="U11" s="33"/>
      <c r="V11" s="293" t="s">
        <v>32</v>
      </c>
      <c r="W11" s="294">
        <f>G11</f>
        <v>2490.0520312499998</v>
      </c>
      <c r="X11" s="295">
        <v>2490.0520312499998</v>
      </c>
      <c r="Y11" s="245">
        <f t="shared" si="0"/>
        <v>1200</v>
      </c>
      <c r="Z11" s="296">
        <f t="shared" si="2"/>
        <v>1245.0260156249999</v>
      </c>
      <c r="AA11" s="296">
        <f t="shared" ref="AA11:AA38" si="17">SUM(Y11:Z11)</f>
        <v>2445.0260156249997</v>
      </c>
      <c r="AB11" s="296">
        <f t="shared" si="3"/>
        <v>203.75216796874997</v>
      </c>
      <c r="AC11" s="297">
        <f t="shared" si="4"/>
        <v>2693.80419921875</v>
      </c>
      <c r="AD11" s="298">
        <f t="shared" si="13"/>
        <v>2747.6802832031249</v>
      </c>
      <c r="AE11" s="299">
        <f t="shared" si="5"/>
        <v>32972.1633984375</v>
      </c>
      <c r="AH11" s="33"/>
      <c r="AI11" s="293" t="s">
        <v>32</v>
      </c>
      <c r="AJ11" s="300">
        <f>J11</f>
        <v>2241.046828125</v>
      </c>
      <c r="AK11" s="295">
        <v>2341.3402500000002</v>
      </c>
      <c r="AL11" s="245">
        <f t="shared" si="1"/>
        <v>1200</v>
      </c>
      <c r="AM11" s="296">
        <f t="shared" si="7"/>
        <v>1170.6701250000001</v>
      </c>
      <c r="AN11" s="296">
        <f t="shared" ref="AN11:AN30" si="18">SUM(AL11:AM11)</f>
        <v>2370.6701250000001</v>
      </c>
      <c r="AO11" s="296">
        <f t="shared" si="8"/>
        <v>197.55584375000001</v>
      </c>
      <c r="AP11" s="297">
        <f t="shared" si="9"/>
        <v>2538.8960937500001</v>
      </c>
      <c r="AQ11" s="298">
        <f t="shared" si="14"/>
        <v>2589.6740156250003</v>
      </c>
      <c r="AR11" s="299">
        <f t="shared" si="10"/>
        <v>31076.088187500005</v>
      </c>
    </row>
    <row r="12" spans="1:44" s="29" customFormat="1" ht="12.75" customHeight="1" x14ac:dyDescent="0.25">
      <c r="A12" s="33"/>
      <c r="B12" s="32" t="s">
        <v>33</v>
      </c>
      <c r="C12" s="32">
        <v>5</v>
      </c>
      <c r="D12" s="25">
        <v>24592</v>
      </c>
      <c r="E12" s="26">
        <v>32154.04</v>
      </c>
      <c r="F12" s="46">
        <f t="shared" si="11"/>
        <v>151676.53750000001</v>
      </c>
      <c r="G12" s="46"/>
      <c r="H12" s="96">
        <v>28938.636000000002</v>
      </c>
      <c r="I12" s="97">
        <f t="shared" si="12"/>
        <v>136508.88375000001</v>
      </c>
      <c r="J12" s="102"/>
      <c r="K12" s="7"/>
      <c r="U12" s="33"/>
      <c r="V12" s="293" t="s">
        <v>33</v>
      </c>
      <c r="W12" s="294">
        <v>0</v>
      </c>
      <c r="X12" s="295">
        <v>0</v>
      </c>
      <c r="Y12" s="245">
        <f t="shared" si="0"/>
        <v>1200</v>
      </c>
      <c r="Z12" s="296">
        <f t="shared" si="2"/>
        <v>0</v>
      </c>
      <c r="AA12" s="296">
        <v>0</v>
      </c>
      <c r="AB12" s="296">
        <f t="shared" si="3"/>
        <v>0</v>
      </c>
      <c r="AC12" s="297">
        <f t="shared" si="4"/>
        <v>0</v>
      </c>
      <c r="AD12" s="298">
        <f t="shared" si="13"/>
        <v>0</v>
      </c>
      <c r="AE12" s="299">
        <f t="shared" si="5"/>
        <v>0</v>
      </c>
      <c r="AH12" s="33"/>
      <c r="AI12" s="293" t="s">
        <v>33</v>
      </c>
      <c r="AJ12" s="300">
        <f t="shared" si="6"/>
        <v>0</v>
      </c>
      <c r="AK12" s="295">
        <v>0</v>
      </c>
      <c r="AL12" s="245">
        <f t="shared" si="1"/>
        <v>1200</v>
      </c>
      <c r="AM12" s="296">
        <f t="shared" si="7"/>
        <v>0</v>
      </c>
      <c r="AN12" s="296">
        <v>0</v>
      </c>
      <c r="AO12" s="296">
        <f t="shared" si="8"/>
        <v>0</v>
      </c>
      <c r="AP12" s="297">
        <f t="shared" si="9"/>
        <v>0</v>
      </c>
      <c r="AQ12" s="298">
        <f t="shared" si="14"/>
        <v>0</v>
      </c>
      <c r="AR12" s="299">
        <f t="shared" si="10"/>
        <v>0</v>
      </c>
    </row>
    <row r="13" spans="1:44" s="29" customFormat="1" ht="12.75" customHeight="1" x14ac:dyDescent="0.25">
      <c r="A13" s="33"/>
      <c r="B13" s="32" t="s">
        <v>34</v>
      </c>
      <c r="C13" s="32">
        <v>6</v>
      </c>
      <c r="D13" s="25">
        <v>25330</v>
      </c>
      <c r="E13" s="26">
        <v>33118.974999999999</v>
      </c>
      <c r="F13" s="46">
        <f t="shared" si="11"/>
        <v>184795.51250000001</v>
      </c>
      <c r="G13" s="46"/>
      <c r="H13" s="26">
        <v>29807.077499999999</v>
      </c>
      <c r="I13" s="46">
        <f t="shared" si="12"/>
        <v>166315.96124999999</v>
      </c>
      <c r="J13" s="101"/>
      <c r="K13" s="7"/>
      <c r="U13" s="33"/>
      <c r="V13" s="293" t="s">
        <v>34</v>
      </c>
      <c r="W13" s="294">
        <v>0</v>
      </c>
      <c r="X13" s="295">
        <v>0</v>
      </c>
      <c r="Y13" s="245">
        <f t="shared" si="0"/>
        <v>1200</v>
      </c>
      <c r="Z13" s="296">
        <f t="shared" si="2"/>
        <v>0</v>
      </c>
      <c r="AA13" s="296">
        <v>0</v>
      </c>
      <c r="AB13" s="296">
        <f t="shared" si="3"/>
        <v>0</v>
      </c>
      <c r="AC13" s="297">
        <f t="shared" si="4"/>
        <v>0</v>
      </c>
      <c r="AD13" s="298">
        <f t="shared" si="13"/>
        <v>0</v>
      </c>
      <c r="AE13" s="299">
        <f t="shared" si="5"/>
        <v>0</v>
      </c>
      <c r="AH13" s="33"/>
      <c r="AI13" s="293" t="s">
        <v>34</v>
      </c>
      <c r="AJ13" s="300">
        <f t="shared" si="6"/>
        <v>0</v>
      </c>
      <c r="AK13" s="295">
        <v>0</v>
      </c>
      <c r="AL13" s="245">
        <f t="shared" si="1"/>
        <v>1200</v>
      </c>
      <c r="AM13" s="296">
        <f t="shared" si="7"/>
        <v>0</v>
      </c>
      <c r="AN13" s="296">
        <v>0</v>
      </c>
      <c r="AO13" s="296">
        <f t="shared" si="8"/>
        <v>0</v>
      </c>
      <c r="AP13" s="297">
        <f t="shared" si="9"/>
        <v>0</v>
      </c>
      <c r="AQ13" s="298">
        <f t="shared" si="14"/>
        <v>0</v>
      </c>
      <c r="AR13" s="299">
        <f t="shared" si="10"/>
        <v>0</v>
      </c>
    </row>
    <row r="14" spans="1:44" s="29" customFormat="1" ht="12.75" customHeight="1" x14ac:dyDescent="0.25">
      <c r="A14" s="33"/>
      <c r="B14" s="32" t="s">
        <v>35</v>
      </c>
      <c r="C14" s="32">
        <v>7</v>
      </c>
      <c r="D14" s="25">
        <v>26090</v>
      </c>
      <c r="E14" s="26">
        <v>34112.675000000003</v>
      </c>
      <c r="F14" s="46">
        <f t="shared" si="11"/>
        <v>218908.1875</v>
      </c>
      <c r="G14" s="46"/>
      <c r="H14" s="26">
        <v>30701.407500000001</v>
      </c>
      <c r="I14" s="46">
        <f t="shared" si="12"/>
        <v>197017.36874999999</v>
      </c>
      <c r="J14" s="101"/>
      <c r="K14" s="7"/>
      <c r="U14" s="33"/>
      <c r="V14" s="293" t="s">
        <v>35</v>
      </c>
      <c r="W14" s="294">
        <v>0</v>
      </c>
      <c r="X14" s="295">
        <v>0</v>
      </c>
      <c r="Y14" s="245">
        <f t="shared" si="0"/>
        <v>1200</v>
      </c>
      <c r="Z14" s="296">
        <f t="shared" si="2"/>
        <v>0</v>
      </c>
      <c r="AA14" s="296">
        <v>0</v>
      </c>
      <c r="AB14" s="296">
        <f t="shared" si="3"/>
        <v>0</v>
      </c>
      <c r="AC14" s="297">
        <f t="shared" si="4"/>
        <v>0</v>
      </c>
      <c r="AD14" s="298">
        <f t="shared" si="13"/>
        <v>0</v>
      </c>
      <c r="AE14" s="299">
        <f t="shared" si="5"/>
        <v>0</v>
      </c>
      <c r="AH14" s="33"/>
      <c r="AI14" s="293" t="s">
        <v>35</v>
      </c>
      <c r="AJ14" s="300">
        <f t="shared" si="6"/>
        <v>0</v>
      </c>
      <c r="AK14" s="295">
        <v>0</v>
      </c>
      <c r="AL14" s="245">
        <f t="shared" si="1"/>
        <v>1200</v>
      </c>
      <c r="AM14" s="296">
        <f t="shared" si="7"/>
        <v>0</v>
      </c>
      <c r="AN14" s="296">
        <v>0</v>
      </c>
      <c r="AO14" s="296">
        <f t="shared" si="8"/>
        <v>0</v>
      </c>
      <c r="AP14" s="297">
        <f t="shared" si="9"/>
        <v>0</v>
      </c>
      <c r="AQ14" s="298">
        <f t="shared" si="14"/>
        <v>0</v>
      </c>
      <c r="AR14" s="299">
        <f t="shared" si="10"/>
        <v>0</v>
      </c>
    </row>
    <row r="15" spans="1:44" s="29" customFormat="1" ht="12.75" customHeight="1" x14ac:dyDescent="0.25">
      <c r="A15" s="33"/>
      <c r="B15" s="32" t="s">
        <v>36</v>
      </c>
      <c r="C15" s="32">
        <v>8</v>
      </c>
      <c r="D15" s="93">
        <v>26873</v>
      </c>
      <c r="E15" s="94">
        <v>35136.447500000002</v>
      </c>
      <c r="F15" s="95">
        <f t="shared" si="11"/>
        <v>254044.63500000001</v>
      </c>
      <c r="G15" s="95">
        <f>E15/12</f>
        <v>2928.037291666667</v>
      </c>
      <c r="H15" s="26">
        <v>31622.802749999999</v>
      </c>
      <c r="I15" s="46">
        <f t="shared" si="12"/>
        <v>228640.1715</v>
      </c>
      <c r="J15" s="95">
        <f t="shared" si="16"/>
        <v>2381.6684531249998</v>
      </c>
      <c r="K15" s="7"/>
      <c r="U15" s="33"/>
      <c r="V15" s="293" t="s">
        <v>36</v>
      </c>
      <c r="W15" s="294">
        <f>G15</f>
        <v>2928.037291666667</v>
      </c>
      <c r="X15" s="295">
        <v>2928.037291666667</v>
      </c>
      <c r="Y15" s="245">
        <f t="shared" si="0"/>
        <v>1200</v>
      </c>
      <c r="Z15" s="296">
        <f t="shared" si="2"/>
        <v>1464.0186458333335</v>
      </c>
      <c r="AA15" s="296">
        <f t="shared" si="17"/>
        <v>2664.0186458333337</v>
      </c>
      <c r="AB15" s="296">
        <f t="shared" si="3"/>
        <v>222.00155381944447</v>
      </c>
      <c r="AC15" s="297">
        <f t="shared" si="4"/>
        <v>3150.0388454861113</v>
      </c>
      <c r="AD15" s="298">
        <f t="shared" si="13"/>
        <v>3213.0396223958337</v>
      </c>
      <c r="AE15" s="299">
        <f t="shared" si="5"/>
        <v>38556.475468750003</v>
      </c>
      <c r="AH15" s="33"/>
      <c r="AI15" s="293" t="s">
        <v>36</v>
      </c>
      <c r="AJ15" s="300">
        <f>J15</f>
        <v>2381.6684531249998</v>
      </c>
      <c r="AK15" s="295">
        <v>2635.2335625000001</v>
      </c>
      <c r="AL15" s="245">
        <f t="shared" si="1"/>
        <v>1200</v>
      </c>
      <c r="AM15" s="296">
        <f>AK15/4*2</f>
        <v>1317.61678125</v>
      </c>
      <c r="AN15" s="296">
        <f>SUM(AL15:AM15)</f>
        <v>2517.6167812499998</v>
      </c>
      <c r="AO15" s="296">
        <f t="shared" si="8"/>
        <v>209.80139843749998</v>
      </c>
      <c r="AP15" s="297">
        <f>AO15+AK15</f>
        <v>2845.0349609374998</v>
      </c>
      <c r="AQ15" s="298">
        <f t="shared" si="14"/>
        <v>2901.9356601562499</v>
      </c>
      <c r="AR15" s="299">
        <f t="shared" si="10"/>
        <v>34823.227921874997</v>
      </c>
    </row>
    <row r="16" spans="1:44" s="29" customFormat="1" ht="12.75" customHeight="1" x14ac:dyDescent="0.25">
      <c r="A16" s="33"/>
      <c r="B16" s="32" t="s">
        <v>38</v>
      </c>
      <c r="C16" s="32">
        <v>9</v>
      </c>
      <c r="D16" s="25">
        <v>27679</v>
      </c>
      <c r="E16" s="26">
        <v>36190.292500000003</v>
      </c>
      <c r="F16" s="46">
        <f t="shared" si="11"/>
        <v>290234.92749999999</v>
      </c>
      <c r="G16" s="46"/>
      <c r="H16" s="96">
        <v>32571.263250000004</v>
      </c>
      <c r="I16" s="97">
        <f t="shared" si="12"/>
        <v>261211.43475000001</v>
      </c>
      <c r="J16" s="102"/>
      <c r="K16" s="7"/>
      <c r="U16" s="33"/>
      <c r="V16" s="293" t="s">
        <v>38</v>
      </c>
      <c r="W16" s="294">
        <v>0</v>
      </c>
      <c r="X16" s="295">
        <v>0</v>
      </c>
      <c r="Y16" s="245">
        <f t="shared" si="0"/>
        <v>1200</v>
      </c>
      <c r="Z16" s="296">
        <f t="shared" si="2"/>
        <v>0</v>
      </c>
      <c r="AA16" s="296">
        <v>0</v>
      </c>
      <c r="AB16" s="296">
        <f t="shared" si="3"/>
        <v>0</v>
      </c>
      <c r="AC16" s="297">
        <f t="shared" si="4"/>
        <v>0</v>
      </c>
      <c r="AD16" s="298">
        <f t="shared" si="13"/>
        <v>0</v>
      </c>
      <c r="AE16" s="299">
        <f t="shared" si="5"/>
        <v>0</v>
      </c>
      <c r="AH16" s="33"/>
      <c r="AI16" s="293" t="s">
        <v>38</v>
      </c>
      <c r="AJ16" s="300">
        <f t="shared" si="6"/>
        <v>0</v>
      </c>
      <c r="AK16" s="295">
        <v>0</v>
      </c>
      <c r="AL16" s="245">
        <f t="shared" si="1"/>
        <v>1200</v>
      </c>
      <c r="AM16" s="296">
        <f t="shared" si="7"/>
        <v>0</v>
      </c>
      <c r="AN16" s="296">
        <v>0</v>
      </c>
      <c r="AO16" s="296">
        <f t="shared" si="8"/>
        <v>0</v>
      </c>
      <c r="AP16" s="297">
        <f t="shared" si="9"/>
        <v>0</v>
      </c>
      <c r="AQ16" s="298">
        <f t="shared" si="14"/>
        <v>0</v>
      </c>
      <c r="AR16" s="299">
        <f t="shared" si="10"/>
        <v>0</v>
      </c>
    </row>
    <row r="17" spans="1:44" s="29" customFormat="1" ht="12.75" customHeight="1" x14ac:dyDescent="0.25">
      <c r="A17" s="33"/>
      <c r="B17" s="32" t="s">
        <v>39</v>
      </c>
      <c r="C17" s="32">
        <v>10</v>
      </c>
      <c r="D17" s="25">
        <v>28509</v>
      </c>
      <c r="E17" s="26">
        <v>37275.517500000002</v>
      </c>
      <c r="F17" s="46">
        <f t="shared" si="11"/>
        <v>327510.44500000001</v>
      </c>
      <c r="G17" s="46"/>
      <c r="H17" s="26">
        <v>33547.965750000003</v>
      </c>
      <c r="I17" s="46">
        <f t="shared" si="12"/>
        <v>294759.40049999999</v>
      </c>
      <c r="J17" s="101"/>
      <c r="K17" s="7"/>
      <c r="U17" s="33"/>
      <c r="V17" s="293" t="s">
        <v>39</v>
      </c>
      <c r="W17" s="294">
        <v>0</v>
      </c>
      <c r="X17" s="295">
        <v>0</v>
      </c>
      <c r="Y17" s="245">
        <f t="shared" si="0"/>
        <v>1200</v>
      </c>
      <c r="Z17" s="296">
        <f t="shared" si="2"/>
        <v>0</v>
      </c>
      <c r="AA17" s="296">
        <v>0</v>
      </c>
      <c r="AB17" s="296">
        <f t="shared" si="3"/>
        <v>0</v>
      </c>
      <c r="AC17" s="297">
        <f t="shared" si="4"/>
        <v>0</v>
      </c>
      <c r="AD17" s="298">
        <f t="shared" si="13"/>
        <v>0</v>
      </c>
      <c r="AE17" s="299">
        <f t="shared" si="5"/>
        <v>0</v>
      </c>
      <c r="AH17" s="33"/>
      <c r="AI17" s="293" t="s">
        <v>39</v>
      </c>
      <c r="AJ17" s="300">
        <f t="shared" si="6"/>
        <v>0</v>
      </c>
      <c r="AK17" s="295">
        <v>0</v>
      </c>
      <c r="AL17" s="245">
        <f t="shared" si="1"/>
        <v>1200</v>
      </c>
      <c r="AM17" s="296">
        <f t="shared" si="7"/>
        <v>0</v>
      </c>
      <c r="AN17" s="296">
        <v>0</v>
      </c>
      <c r="AO17" s="296">
        <f t="shared" si="8"/>
        <v>0</v>
      </c>
      <c r="AP17" s="297">
        <f t="shared" si="9"/>
        <v>0</v>
      </c>
      <c r="AQ17" s="298">
        <f t="shared" si="14"/>
        <v>0</v>
      </c>
      <c r="AR17" s="299">
        <f t="shared" si="10"/>
        <v>0</v>
      </c>
    </row>
    <row r="18" spans="1:44" s="29" customFormat="1" ht="12.75" customHeight="1" x14ac:dyDescent="0.25">
      <c r="A18" s="33"/>
      <c r="B18" s="32" t="s">
        <v>40</v>
      </c>
      <c r="C18" s="32">
        <v>11</v>
      </c>
      <c r="D18" s="25">
        <v>29342</v>
      </c>
      <c r="E18" s="26">
        <v>38364.665000000001</v>
      </c>
      <c r="F18" s="46">
        <f t="shared" si="11"/>
        <v>365875.11</v>
      </c>
      <c r="G18" s="46"/>
      <c r="H18" s="26">
        <v>34528.198499999999</v>
      </c>
      <c r="I18" s="46">
        <f t="shared" si="12"/>
        <v>329287.59899999999</v>
      </c>
      <c r="J18" s="101"/>
      <c r="K18" s="7"/>
      <c r="U18" s="33"/>
      <c r="V18" s="293" t="s">
        <v>40</v>
      </c>
      <c r="W18" s="294">
        <v>0</v>
      </c>
      <c r="X18" s="295">
        <v>0</v>
      </c>
      <c r="Y18" s="245">
        <f t="shared" si="0"/>
        <v>1200</v>
      </c>
      <c r="Z18" s="296">
        <f t="shared" si="2"/>
        <v>0</v>
      </c>
      <c r="AA18" s="296">
        <v>0</v>
      </c>
      <c r="AB18" s="296">
        <f t="shared" si="3"/>
        <v>0</v>
      </c>
      <c r="AC18" s="297">
        <f t="shared" si="4"/>
        <v>0</v>
      </c>
      <c r="AD18" s="298">
        <f t="shared" si="13"/>
        <v>0</v>
      </c>
      <c r="AE18" s="299">
        <f t="shared" si="5"/>
        <v>0</v>
      </c>
      <c r="AH18" s="33"/>
      <c r="AI18" s="293" t="s">
        <v>40</v>
      </c>
      <c r="AJ18" s="300">
        <f t="shared" si="6"/>
        <v>0</v>
      </c>
      <c r="AK18" s="295">
        <v>0</v>
      </c>
      <c r="AL18" s="245">
        <f t="shared" si="1"/>
        <v>1200</v>
      </c>
      <c r="AM18" s="296">
        <f t="shared" si="7"/>
        <v>0</v>
      </c>
      <c r="AN18" s="296">
        <v>0</v>
      </c>
      <c r="AO18" s="296">
        <f t="shared" si="8"/>
        <v>0</v>
      </c>
      <c r="AP18" s="297">
        <f t="shared" si="9"/>
        <v>0</v>
      </c>
      <c r="AQ18" s="298">
        <f t="shared" si="14"/>
        <v>0</v>
      </c>
      <c r="AR18" s="299">
        <f t="shared" si="10"/>
        <v>0</v>
      </c>
    </row>
    <row r="19" spans="1:44" s="29" customFormat="1" ht="12.75" customHeight="1" x14ac:dyDescent="0.25">
      <c r="A19" s="33"/>
      <c r="B19" s="32" t="s">
        <v>41</v>
      </c>
      <c r="C19" s="32">
        <v>12</v>
      </c>
      <c r="D19" s="90">
        <v>30200</v>
      </c>
      <c r="E19" s="91">
        <v>39486.5</v>
      </c>
      <c r="F19" s="92">
        <f>E19</f>
        <v>39486.5</v>
      </c>
      <c r="G19" s="92"/>
      <c r="H19" s="96">
        <v>35537.85</v>
      </c>
      <c r="I19" s="97">
        <f>H19</f>
        <v>35537.85</v>
      </c>
      <c r="J19" s="102"/>
      <c r="K19" s="7"/>
      <c r="U19" s="33"/>
      <c r="V19" s="293" t="s">
        <v>41</v>
      </c>
      <c r="W19" s="294">
        <v>0</v>
      </c>
      <c r="X19" s="295">
        <v>0</v>
      </c>
      <c r="Y19" s="245">
        <f t="shared" si="0"/>
        <v>1200</v>
      </c>
      <c r="Z19" s="296">
        <f t="shared" si="2"/>
        <v>0</v>
      </c>
      <c r="AA19" s="296">
        <v>0</v>
      </c>
      <c r="AB19" s="296">
        <f t="shared" si="3"/>
        <v>0</v>
      </c>
      <c r="AC19" s="297">
        <f t="shared" si="4"/>
        <v>0</v>
      </c>
      <c r="AD19" s="298">
        <f t="shared" si="13"/>
        <v>0</v>
      </c>
      <c r="AE19" s="299">
        <f t="shared" si="5"/>
        <v>0</v>
      </c>
      <c r="AH19" s="33"/>
      <c r="AI19" s="293" t="s">
        <v>41</v>
      </c>
      <c r="AJ19" s="300">
        <f t="shared" si="6"/>
        <v>0</v>
      </c>
      <c r="AK19" s="295">
        <v>0</v>
      </c>
      <c r="AL19" s="245">
        <f t="shared" si="1"/>
        <v>1200</v>
      </c>
      <c r="AM19" s="296">
        <f t="shared" si="7"/>
        <v>0</v>
      </c>
      <c r="AN19" s="296">
        <v>0</v>
      </c>
      <c r="AO19" s="296">
        <f t="shared" si="8"/>
        <v>0</v>
      </c>
      <c r="AP19" s="297">
        <f t="shared" si="9"/>
        <v>0</v>
      </c>
      <c r="AQ19" s="298">
        <f t="shared" si="14"/>
        <v>0</v>
      </c>
      <c r="AR19" s="299">
        <f t="shared" si="10"/>
        <v>0</v>
      </c>
    </row>
    <row r="20" spans="1:44" s="29" customFormat="1" ht="12.75" customHeight="1" x14ac:dyDescent="0.25">
      <c r="A20" s="33"/>
      <c r="B20" s="32" t="s">
        <v>42</v>
      </c>
      <c r="C20" s="32">
        <v>13</v>
      </c>
      <c r="D20" s="25">
        <v>31083</v>
      </c>
      <c r="E20" s="26">
        <v>40641.022499999999</v>
      </c>
      <c r="F20" s="46">
        <f>E20+F19</f>
        <v>80127.522499999992</v>
      </c>
      <c r="G20" s="46"/>
      <c r="H20" s="26">
        <v>36576.920250000003</v>
      </c>
      <c r="I20" s="46">
        <f t="shared" si="12"/>
        <v>72114.770250000001</v>
      </c>
      <c r="J20" s="101"/>
      <c r="K20" s="7"/>
      <c r="U20" s="33"/>
      <c r="V20" s="293" t="s">
        <v>42</v>
      </c>
      <c r="W20" s="294">
        <v>0</v>
      </c>
      <c r="X20" s="295">
        <v>0</v>
      </c>
      <c r="Y20" s="245">
        <f t="shared" si="0"/>
        <v>1200</v>
      </c>
      <c r="Z20" s="296">
        <f t="shared" si="2"/>
        <v>0</v>
      </c>
      <c r="AA20" s="296">
        <v>0</v>
      </c>
      <c r="AB20" s="296">
        <f t="shared" si="3"/>
        <v>0</v>
      </c>
      <c r="AC20" s="297">
        <f t="shared" si="4"/>
        <v>0</v>
      </c>
      <c r="AD20" s="298">
        <f t="shared" si="13"/>
        <v>0</v>
      </c>
      <c r="AE20" s="299">
        <f t="shared" si="5"/>
        <v>0</v>
      </c>
      <c r="AH20" s="33"/>
      <c r="AI20" s="293" t="s">
        <v>42</v>
      </c>
      <c r="AJ20" s="300">
        <f t="shared" si="6"/>
        <v>0</v>
      </c>
      <c r="AK20" s="295">
        <v>0</v>
      </c>
      <c r="AL20" s="245">
        <f t="shared" si="1"/>
        <v>1200</v>
      </c>
      <c r="AM20" s="296">
        <f t="shared" si="7"/>
        <v>0</v>
      </c>
      <c r="AN20" s="296">
        <v>0</v>
      </c>
      <c r="AO20" s="296">
        <f t="shared" si="8"/>
        <v>0</v>
      </c>
      <c r="AP20" s="297">
        <f t="shared" si="9"/>
        <v>0</v>
      </c>
      <c r="AQ20" s="298">
        <f t="shared" si="14"/>
        <v>0</v>
      </c>
      <c r="AR20" s="299">
        <f t="shared" si="10"/>
        <v>0</v>
      </c>
    </row>
    <row r="21" spans="1:44" s="29" customFormat="1" ht="12.75" customHeight="1" x14ac:dyDescent="0.25">
      <c r="A21" s="33"/>
      <c r="B21" s="32" t="s">
        <v>43</v>
      </c>
      <c r="C21" s="32">
        <v>14</v>
      </c>
      <c r="D21" s="25">
        <v>31993</v>
      </c>
      <c r="E21" s="26">
        <v>41830.847499999996</v>
      </c>
      <c r="F21" s="46">
        <f t="shared" si="11"/>
        <v>121958.37</v>
      </c>
      <c r="G21" s="46"/>
      <c r="H21" s="26">
        <v>37647.762750000002</v>
      </c>
      <c r="I21" s="46">
        <f t="shared" si="12"/>
        <v>109762.533</v>
      </c>
      <c r="J21" s="101"/>
      <c r="K21" s="7"/>
      <c r="U21" s="33"/>
      <c r="V21" s="293" t="s">
        <v>43</v>
      </c>
      <c r="W21" s="294">
        <v>0</v>
      </c>
      <c r="X21" s="295">
        <v>0</v>
      </c>
      <c r="Y21" s="245">
        <f t="shared" si="0"/>
        <v>1200</v>
      </c>
      <c r="Z21" s="296">
        <f t="shared" si="2"/>
        <v>0</v>
      </c>
      <c r="AA21" s="296">
        <v>0</v>
      </c>
      <c r="AB21" s="296">
        <f t="shared" si="3"/>
        <v>0</v>
      </c>
      <c r="AC21" s="297">
        <f t="shared" si="4"/>
        <v>0</v>
      </c>
      <c r="AD21" s="298">
        <f t="shared" si="13"/>
        <v>0</v>
      </c>
      <c r="AE21" s="299">
        <f t="shared" si="5"/>
        <v>0</v>
      </c>
      <c r="AH21" s="33"/>
      <c r="AI21" s="293" t="s">
        <v>43</v>
      </c>
      <c r="AJ21" s="300">
        <f t="shared" si="6"/>
        <v>0</v>
      </c>
      <c r="AK21" s="295">
        <v>0</v>
      </c>
      <c r="AL21" s="245">
        <f t="shared" si="1"/>
        <v>1200</v>
      </c>
      <c r="AM21" s="296">
        <f t="shared" si="7"/>
        <v>0</v>
      </c>
      <c r="AN21" s="296">
        <v>0</v>
      </c>
      <c r="AO21" s="296">
        <f t="shared" si="8"/>
        <v>0</v>
      </c>
      <c r="AP21" s="297">
        <f t="shared" si="9"/>
        <v>0</v>
      </c>
      <c r="AQ21" s="298">
        <f t="shared" si="14"/>
        <v>0</v>
      </c>
      <c r="AR21" s="299">
        <f t="shared" si="10"/>
        <v>0</v>
      </c>
    </row>
    <row r="22" spans="1:44" s="29" customFormat="1" ht="12.75" customHeight="1" thickBot="1" x14ac:dyDescent="0.3">
      <c r="A22" s="34"/>
      <c r="B22" s="35" t="s">
        <v>44</v>
      </c>
      <c r="C22" s="32">
        <v>15</v>
      </c>
      <c r="D22" s="36">
        <v>32930</v>
      </c>
      <c r="E22" s="37">
        <v>43055.974999999999</v>
      </c>
      <c r="F22" s="46">
        <f t="shared" si="11"/>
        <v>165014.345</v>
      </c>
      <c r="G22" s="79">
        <f>F22/48</f>
        <v>3437.7988541666668</v>
      </c>
      <c r="H22" s="37">
        <v>38750.377500000002</v>
      </c>
      <c r="I22" s="46">
        <f t="shared" si="12"/>
        <v>148512.9105</v>
      </c>
      <c r="J22" s="79">
        <f>I22/48</f>
        <v>3094.0189687500001</v>
      </c>
      <c r="K22" s="7"/>
      <c r="U22" s="34"/>
      <c r="V22" s="293" t="s">
        <v>44</v>
      </c>
      <c r="W22" s="294">
        <f>G22</f>
        <v>3437.7988541666668</v>
      </c>
      <c r="X22" s="295">
        <v>3437.7988541666668</v>
      </c>
      <c r="Y22" s="245">
        <f t="shared" si="0"/>
        <v>1200</v>
      </c>
      <c r="Z22" s="296">
        <f t="shared" si="2"/>
        <v>1718.8994270833334</v>
      </c>
      <c r="AA22" s="296">
        <f t="shared" si="17"/>
        <v>2918.8994270833336</v>
      </c>
      <c r="AB22" s="296">
        <f t="shared" si="3"/>
        <v>243.24161892361113</v>
      </c>
      <c r="AC22" s="297">
        <f t="shared" si="4"/>
        <v>3681.0404730902778</v>
      </c>
      <c r="AD22" s="298">
        <f t="shared" si="13"/>
        <v>3754.6612825520833</v>
      </c>
      <c r="AE22" s="299">
        <f t="shared" si="5"/>
        <v>45055.935390625003</v>
      </c>
      <c r="AH22" s="34"/>
      <c r="AI22" s="293" t="s">
        <v>44</v>
      </c>
      <c r="AJ22" s="300">
        <f>J22</f>
        <v>3094.0189687500001</v>
      </c>
      <c r="AK22" s="295">
        <v>3229.1981250000003</v>
      </c>
      <c r="AL22" s="245">
        <f t="shared" si="1"/>
        <v>1200</v>
      </c>
      <c r="AM22" s="296">
        <f t="shared" si="7"/>
        <v>1614.5990625000002</v>
      </c>
      <c r="AN22" s="296">
        <f t="shared" si="18"/>
        <v>2814.5990625000004</v>
      </c>
      <c r="AO22" s="296">
        <f t="shared" si="8"/>
        <v>234.54992187500002</v>
      </c>
      <c r="AP22" s="297">
        <f t="shared" si="9"/>
        <v>3463.7480468750005</v>
      </c>
      <c r="AQ22" s="298">
        <f t="shared" si="14"/>
        <v>3533.0230078125005</v>
      </c>
      <c r="AR22" s="299">
        <f t="shared" si="10"/>
        <v>42396.276093750006</v>
      </c>
    </row>
    <row r="23" spans="1:44" ht="12" customHeight="1" x14ac:dyDescent="0.25">
      <c r="A23" s="38" t="s">
        <v>45</v>
      </c>
      <c r="B23" s="39" t="s">
        <v>28</v>
      </c>
      <c r="C23" s="43">
        <v>1</v>
      </c>
      <c r="D23" s="25">
        <v>37750</v>
      </c>
      <c r="E23" s="26">
        <v>49358.125</v>
      </c>
      <c r="F23" s="78">
        <f>E23</f>
        <v>49358.125</v>
      </c>
      <c r="G23" s="78"/>
      <c r="H23" s="26">
        <v>44422.3125</v>
      </c>
      <c r="I23" s="78">
        <f>H23</f>
        <v>44422.3125</v>
      </c>
      <c r="J23" s="104"/>
      <c r="K23" s="314">
        <f>I23/(12*C23)</f>
        <v>3701.859375</v>
      </c>
      <c r="U23" s="38" t="s">
        <v>45</v>
      </c>
      <c r="V23" s="84" t="s">
        <v>28</v>
      </c>
      <c r="W23" s="287">
        <v>0</v>
      </c>
      <c r="X23" s="288">
        <v>0</v>
      </c>
      <c r="Y23" s="246">
        <f t="shared" si="0"/>
        <v>1200</v>
      </c>
      <c r="Z23" s="289">
        <f t="shared" si="2"/>
        <v>0</v>
      </c>
      <c r="AA23" s="289">
        <v>0</v>
      </c>
      <c r="AB23" s="289">
        <f t="shared" si="3"/>
        <v>0</v>
      </c>
      <c r="AC23" s="290">
        <f t="shared" si="4"/>
        <v>0</v>
      </c>
      <c r="AD23" s="301">
        <f>AC23</f>
        <v>0</v>
      </c>
      <c r="AE23" s="291">
        <f t="shared" si="5"/>
        <v>0</v>
      </c>
      <c r="AH23" s="38" t="s">
        <v>45</v>
      </c>
      <c r="AI23" s="84" t="s">
        <v>28</v>
      </c>
      <c r="AJ23" s="292">
        <f t="shared" si="6"/>
        <v>308.48828125</v>
      </c>
      <c r="AK23" s="288">
        <v>0</v>
      </c>
      <c r="AL23" s="246">
        <f t="shared" si="1"/>
        <v>1200</v>
      </c>
      <c r="AM23" s="289">
        <f t="shared" si="7"/>
        <v>0</v>
      </c>
      <c r="AN23" s="289">
        <v>0</v>
      </c>
      <c r="AO23" s="289">
        <f t="shared" si="8"/>
        <v>0</v>
      </c>
      <c r="AP23" s="290">
        <f t="shared" si="9"/>
        <v>0</v>
      </c>
      <c r="AQ23" s="301">
        <f>AP23</f>
        <v>0</v>
      </c>
      <c r="AR23" s="291">
        <f t="shared" si="10"/>
        <v>0</v>
      </c>
    </row>
    <row r="24" spans="1:44" ht="15" x14ac:dyDescent="0.25">
      <c r="A24" s="70" t="s">
        <v>46</v>
      </c>
      <c r="B24" s="39" t="s">
        <v>30</v>
      </c>
      <c r="C24" s="39">
        <v>2</v>
      </c>
      <c r="D24" s="25">
        <v>38860</v>
      </c>
      <c r="E24" s="26">
        <v>50809.45</v>
      </c>
      <c r="F24" s="46">
        <f>E24+F23</f>
        <v>100167.575</v>
      </c>
      <c r="G24" s="46"/>
      <c r="H24" s="26">
        <v>45728.505000000005</v>
      </c>
      <c r="I24" s="46">
        <f>H24+I23</f>
        <v>90150.817500000005</v>
      </c>
      <c r="J24" s="101"/>
      <c r="K24" s="314">
        <f t="shared" ref="K24:K25" si="19">I24/(12*C24)</f>
        <v>3756.2840625000003</v>
      </c>
      <c r="U24" s="302" t="s">
        <v>46</v>
      </c>
      <c r="V24" s="85" t="s">
        <v>30</v>
      </c>
      <c r="W24" s="294">
        <v>0</v>
      </c>
      <c r="X24" s="295">
        <v>0</v>
      </c>
      <c r="Y24" s="245">
        <f t="shared" si="0"/>
        <v>1200</v>
      </c>
      <c r="Z24" s="296">
        <f t="shared" si="2"/>
        <v>0</v>
      </c>
      <c r="AA24" s="296">
        <v>0</v>
      </c>
      <c r="AB24" s="296">
        <f t="shared" si="3"/>
        <v>0</v>
      </c>
      <c r="AC24" s="297">
        <f t="shared" si="4"/>
        <v>0</v>
      </c>
      <c r="AD24" s="298">
        <f t="shared" si="13"/>
        <v>0</v>
      </c>
      <c r="AE24" s="299">
        <f t="shared" si="5"/>
        <v>0</v>
      </c>
      <c r="AH24" s="302" t="s">
        <v>46</v>
      </c>
      <c r="AI24" s="85" t="s">
        <v>30</v>
      </c>
      <c r="AJ24" s="300">
        <f t="shared" si="6"/>
        <v>313.02367187500005</v>
      </c>
      <c r="AK24" s="295">
        <v>0</v>
      </c>
      <c r="AL24" s="245">
        <f t="shared" si="1"/>
        <v>1200</v>
      </c>
      <c r="AM24" s="296">
        <f t="shared" si="7"/>
        <v>0</v>
      </c>
      <c r="AN24" s="296">
        <v>0</v>
      </c>
      <c r="AO24" s="296">
        <f t="shared" si="8"/>
        <v>0</v>
      </c>
      <c r="AP24" s="297">
        <f t="shared" si="9"/>
        <v>0</v>
      </c>
      <c r="AQ24" s="298">
        <f t="shared" si="14"/>
        <v>0</v>
      </c>
      <c r="AR24" s="299">
        <f t="shared" si="10"/>
        <v>0</v>
      </c>
    </row>
    <row r="25" spans="1:44" ht="15" x14ac:dyDescent="0.25">
      <c r="A25" s="71"/>
      <c r="B25" s="39" t="s">
        <v>31</v>
      </c>
      <c r="C25" s="39">
        <v>3</v>
      </c>
      <c r="D25" s="25">
        <v>40003</v>
      </c>
      <c r="E25" s="26">
        <v>52303.922500000001</v>
      </c>
      <c r="F25" s="46">
        <f t="shared" ref="F25:F30" si="20">E25+F24</f>
        <v>152471.4975</v>
      </c>
      <c r="G25" s="46"/>
      <c r="H25" s="26">
        <v>47073.530250000003</v>
      </c>
      <c r="I25" s="46">
        <f t="shared" ref="I25:I30" si="21">H25+I24</f>
        <v>137224.34775000002</v>
      </c>
      <c r="J25" s="101"/>
      <c r="K25" s="314">
        <f t="shared" si="19"/>
        <v>3811.7874375000006</v>
      </c>
      <c r="U25" s="303"/>
      <c r="V25" s="85" t="s">
        <v>31</v>
      </c>
      <c r="W25" s="294">
        <v>0</v>
      </c>
      <c r="X25" s="295">
        <v>0</v>
      </c>
      <c r="Y25" s="245">
        <f t="shared" si="0"/>
        <v>1200</v>
      </c>
      <c r="Z25" s="296">
        <f t="shared" si="2"/>
        <v>0</v>
      </c>
      <c r="AA25" s="296">
        <v>0</v>
      </c>
      <c r="AB25" s="296">
        <f t="shared" si="3"/>
        <v>0</v>
      </c>
      <c r="AC25" s="297">
        <f t="shared" si="4"/>
        <v>0</v>
      </c>
      <c r="AD25" s="298">
        <f t="shared" si="13"/>
        <v>0</v>
      </c>
      <c r="AE25" s="299">
        <f t="shared" si="5"/>
        <v>0</v>
      </c>
      <c r="AH25" s="303"/>
      <c r="AI25" s="85" t="s">
        <v>31</v>
      </c>
      <c r="AJ25" s="300">
        <f t="shared" si="6"/>
        <v>317.64895312500005</v>
      </c>
      <c r="AK25" s="295">
        <v>0</v>
      </c>
      <c r="AL25" s="245">
        <f t="shared" si="1"/>
        <v>1200</v>
      </c>
      <c r="AM25" s="296">
        <f t="shared" si="7"/>
        <v>0</v>
      </c>
      <c r="AN25" s="296">
        <v>0</v>
      </c>
      <c r="AO25" s="296">
        <f t="shared" si="8"/>
        <v>0</v>
      </c>
      <c r="AP25" s="297">
        <f t="shared" si="9"/>
        <v>0</v>
      </c>
      <c r="AQ25" s="298">
        <f t="shared" si="14"/>
        <v>0</v>
      </c>
      <c r="AR25" s="299">
        <f t="shared" si="10"/>
        <v>0</v>
      </c>
    </row>
    <row r="26" spans="1:44" ht="15" x14ac:dyDescent="0.25">
      <c r="A26" s="71"/>
      <c r="B26" s="39" t="s">
        <v>32</v>
      </c>
      <c r="C26" s="39">
        <v>4</v>
      </c>
      <c r="D26" s="25">
        <v>41181</v>
      </c>
      <c r="E26" s="26">
        <v>53844.157500000001</v>
      </c>
      <c r="F26" s="46">
        <f t="shared" si="20"/>
        <v>206315.655</v>
      </c>
      <c r="G26" s="46">
        <f t="shared" si="15"/>
        <v>4298.2428124999997</v>
      </c>
      <c r="H26" s="26">
        <v>48459.741750000001</v>
      </c>
      <c r="I26" s="46">
        <f t="shared" si="21"/>
        <v>185684.0895</v>
      </c>
      <c r="J26" s="46">
        <f t="shared" si="16"/>
        <v>3868.4185312499999</v>
      </c>
      <c r="L26" s="7">
        <v>3757</v>
      </c>
      <c r="U26" s="303"/>
      <c r="V26" s="85" t="s">
        <v>32</v>
      </c>
      <c r="W26" s="294">
        <f>G26</f>
        <v>4298.2428124999997</v>
      </c>
      <c r="X26" s="295">
        <v>4298.2428124999997</v>
      </c>
      <c r="Y26" s="245">
        <f t="shared" si="0"/>
        <v>1200</v>
      </c>
      <c r="Z26" s="296">
        <f t="shared" si="2"/>
        <v>2149.1214062499998</v>
      </c>
      <c r="AA26" s="296">
        <f t="shared" si="17"/>
        <v>3349.1214062499998</v>
      </c>
      <c r="AB26" s="296">
        <f t="shared" si="3"/>
        <v>279.0934505208333</v>
      </c>
      <c r="AC26" s="297">
        <f t="shared" si="4"/>
        <v>4577.336263020833</v>
      </c>
      <c r="AD26" s="298">
        <f t="shared" si="13"/>
        <v>4668.8829882812497</v>
      </c>
      <c r="AE26" s="299">
        <f t="shared" si="5"/>
        <v>56026.595859374997</v>
      </c>
      <c r="AH26" s="303"/>
      <c r="AI26" s="85" t="s">
        <v>32</v>
      </c>
      <c r="AJ26" s="300">
        <f>J26</f>
        <v>3868.4185312499999</v>
      </c>
      <c r="AK26" s="295">
        <v>4038.3118125000001</v>
      </c>
      <c r="AL26" s="245">
        <f t="shared" si="1"/>
        <v>1200</v>
      </c>
      <c r="AM26" s="296">
        <f>AK26/4*2</f>
        <v>2019.15590625</v>
      </c>
      <c r="AN26" s="296">
        <f t="shared" si="18"/>
        <v>3219.15590625</v>
      </c>
      <c r="AO26" s="296">
        <f t="shared" si="8"/>
        <v>268.2629921875</v>
      </c>
      <c r="AP26" s="297">
        <f t="shared" si="9"/>
        <v>4306.5748046874996</v>
      </c>
      <c r="AQ26" s="298">
        <f t="shared" si="14"/>
        <v>4392.7063007812494</v>
      </c>
      <c r="AR26" s="299">
        <f t="shared" si="10"/>
        <v>52712.475609374989</v>
      </c>
    </row>
    <row r="27" spans="1:44" ht="15" x14ac:dyDescent="0.25">
      <c r="A27" s="71"/>
      <c r="B27" s="43" t="s">
        <v>33</v>
      </c>
      <c r="C27" s="43">
        <v>1</v>
      </c>
      <c r="D27" s="87">
        <v>42394</v>
      </c>
      <c r="E27" s="88">
        <v>55430.154999999999</v>
      </c>
      <c r="F27" s="89">
        <f>E27</f>
        <v>55430.154999999999</v>
      </c>
      <c r="G27" s="89"/>
      <c r="H27" s="88">
        <v>49887.139499999997</v>
      </c>
      <c r="I27" s="89">
        <f t="shared" si="21"/>
        <v>235571.22899999999</v>
      </c>
      <c r="J27" s="105"/>
      <c r="L27" s="315">
        <f>J26-L26</f>
        <v>111.41853124999989</v>
      </c>
      <c r="U27" s="303"/>
      <c r="V27" s="304" t="s">
        <v>33</v>
      </c>
      <c r="W27" s="294">
        <v>0</v>
      </c>
      <c r="X27" s="295">
        <v>0</v>
      </c>
      <c r="Y27" s="245">
        <f t="shared" si="0"/>
        <v>1200</v>
      </c>
      <c r="Z27" s="296">
        <f t="shared" si="2"/>
        <v>0</v>
      </c>
      <c r="AA27" s="296">
        <v>0</v>
      </c>
      <c r="AB27" s="296">
        <f t="shared" si="3"/>
        <v>0</v>
      </c>
      <c r="AC27" s="297">
        <f t="shared" si="4"/>
        <v>0</v>
      </c>
      <c r="AD27" s="298">
        <f t="shared" si="13"/>
        <v>0</v>
      </c>
      <c r="AE27" s="299">
        <f t="shared" si="5"/>
        <v>0</v>
      </c>
      <c r="AH27" s="303"/>
      <c r="AI27" s="304" t="s">
        <v>33</v>
      </c>
      <c r="AJ27" s="300">
        <f t="shared" si="6"/>
        <v>0</v>
      </c>
      <c r="AK27" s="295">
        <v>0</v>
      </c>
      <c r="AL27" s="245">
        <f t="shared" si="1"/>
        <v>1200</v>
      </c>
      <c r="AM27" s="296">
        <f t="shared" si="7"/>
        <v>0</v>
      </c>
      <c r="AN27" s="296">
        <v>0</v>
      </c>
      <c r="AO27" s="296">
        <f t="shared" si="8"/>
        <v>0</v>
      </c>
      <c r="AP27" s="297">
        <f t="shared" si="9"/>
        <v>0</v>
      </c>
      <c r="AQ27" s="298">
        <f t="shared" si="14"/>
        <v>0</v>
      </c>
      <c r="AR27" s="299">
        <f t="shared" si="10"/>
        <v>0</v>
      </c>
    </row>
    <row r="28" spans="1:44" ht="15" x14ac:dyDescent="0.25">
      <c r="A28" s="41"/>
      <c r="B28" s="39" t="s">
        <v>34</v>
      </c>
      <c r="C28" s="39">
        <v>2</v>
      </c>
      <c r="D28" s="25">
        <v>43643</v>
      </c>
      <c r="E28" s="26">
        <v>57063.222499999996</v>
      </c>
      <c r="F28" s="46">
        <f t="shared" si="20"/>
        <v>112493.3775</v>
      </c>
      <c r="G28" s="46"/>
      <c r="H28" s="26">
        <v>51356.900250000006</v>
      </c>
      <c r="I28" s="46">
        <f t="shared" si="21"/>
        <v>286928.12925</v>
      </c>
      <c r="J28" s="101"/>
      <c r="L28" s="314">
        <f>L27*12*3</f>
        <v>4011.0671249999959</v>
      </c>
      <c r="U28" s="41"/>
      <c r="V28" s="85" t="s">
        <v>34</v>
      </c>
      <c r="W28" s="294">
        <v>0</v>
      </c>
      <c r="X28" s="295">
        <v>0</v>
      </c>
      <c r="Y28" s="245">
        <f t="shared" si="0"/>
        <v>1200</v>
      </c>
      <c r="Z28" s="296">
        <f t="shared" si="2"/>
        <v>0</v>
      </c>
      <c r="AA28" s="296">
        <v>0</v>
      </c>
      <c r="AB28" s="296">
        <f t="shared" si="3"/>
        <v>0</v>
      </c>
      <c r="AC28" s="297">
        <f t="shared" si="4"/>
        <v>0</v>
      </c>
      <c r="AD28" s="298">
        <f t="shared" si="13"/>
        <v>0</v>
      </c>
      <c r="AE28" s="299">
        <f t="shared" si="5"/>
        <v>0</v>
      </c>
      <c r="AH28" s="41"/>
      <c r="AI28" s="85" t="s">
        <v>34</v>
      </c>
      <c r="AJ28" s="300">
        <f t="shared" si="6"/>
        <v>0</v>
      </c>
      <c r="AK28" s="295">
        <v>0</v>
      </c>
      <c r="AL28" s="245">
        <f t="shared" si="1"/>
        <v>1200</v>
      </c>
      <c r="AM28" s="296">
        <f t="shared" si="7"/>
        <v>0</v>
      </c>
      <c r="AN28" s="296">
        <v>0</v>
      </c>
      <c r="AO28" s="296">
        <f t="shared" si="8"/>
        <v>0</v>
      </c>
      <c r="AP28" s="297">
        <f t="shared" si="9"/>
        <v>0</v>
      </c>
      <c r="AQ28" s="298">
        <f t="shared" si="14"/>
        <v>0</v>
      </c>
      <c r="AR28" s="299">
        <f t="shared" si="10"/>
        <v>0</v>
      </c>
    </row>
    <row r="29" spans="1:44" ht="15" x14ac:dyDescent="0.25">
      <c r="A29" s="42"/>
      <c r="B29" s="39" t="s">
        <v>35</v>
      </c>
      <c r="C29" s="39">
        <v>3</v>
      </c>
      <c r="D29" s="25">
        <v>44930</v>
      </c>
      <c r="E29" s="26">
        <v>58745.974999999999</v>
      </c>
      <c r="F29" s="46">
        <f t="shared" si="20"/>
        <v>171239.35250000001</v>
      </c>
      <c r="G29" s="46"/>
      <c r="H29" s="26">
        <v>52871.377500000002</v>
      </c>
      <c r="I29" s="46">
        <f t="shared" si="21"/>
        <v>339799.50675</v>
      </c>
      <c r="J29" s="101"/>
      <c r="U29" s="42"/>
      <c r="V29" s="85" t="s">
        <v>35</v>
      </c>
      <c r="W29" s="294">
        <v>0</v>
      </c>
      <c r="X29" s="295">
        <v>0</v>
      </c>
      <c r="Y29" s="245">
        <f t="shared" si="0"/>
        <v>1200</v>
      </c>
      <c r="Z29" s="296">
        <f t="shared" si="2"/>
        <v>0</v>
      </c>
      <c r="AA29" s="296">
        <v>0</v>
      </c>
      <c r="AB29" s="296">
        <f t="shared" si="3"/>
        <v>0</v>
      </c>
      <c r="AC29" s="297">
        <f t="shared" si="4"/>
        <v>0</v>
      </c>
      <c r="AD29" s="298">
        <f t="shared" si="13"/>
        <v>0</v>
      </c>
      <c r="AE29" s="299">
        <f t="shared" si="5"/>
        <v>0</v>
      </c>
      <c r="AH29" s="42"/>
      <c r="AI29" s="85" t="s">
        <v>35</v>
      </c>
      <c r="AJ29" s="300">
        <f t="shared" si="6"/>
        <v>0</v>
      </c>
      <c r="AK29" s="295">
        <v>0</v>
      </c>
      <c r="AL29" s="245">
        <f t="shared" si="1"/>
        <v>1200</v>
      </c>
      <c r="AM29" s="296">
        <f t="shared" si="7"/>
        <v>0</v>
      </c>
      <c r="AN29" s="296">
        <v>0</v>
      </c>
      <c r="AO29" s="296">
        <f t="shared" si="8"/>
        <v>0</v>
      </c>
      <c r="AP29" s="297">
        <f t="shared" si="9"/>
        <v>0</v>
      </c>
      <c r="AQ29" s="298">
        <f t="shared" si="14"/>
        <v>0</v>
      </c>
      <c r="AR29" s="299">
        <f t="shared" si="10"/>
        <v>0</v>
      </c>
    </row>
    <row r="30" spans="1:44" ht="15.75" thickBot="1" x14ac:dyDescent="0.3">
      <c r="A30" s="42"/>
      <c r="B30" s="39" t="s">
        <v>36</v>
      </c>
      <c r="C30" s="83">
        <v>4</v>
      </c>
      <c r="D30" s="36">
        <v>46255</v>
      </c>
      <c r="E30" s="37">
        <v>60478.412499999999</v>
      </c>
      <c r="F30" s="79">
        <f t="shared" si="20"/>
        <v>231717.76500000001</v>
      </c>
      <c r="G30" s="79">
        <f t="shared" si="15"/>
        <v>4827.4534375000003</v>
      </c>
      <c r="H30" s="26">
        <v>54430.571250000001</v>
      </c>
      <c r="I30" s="79">
        <f t="shared" si="21"/>
        <v>394230.07799999998</v>
      </c>
      <c r="J30" s="79">
        <f>(I30-I26)/(12*C30)</f>
        <v>4344.7080937499995</v>
      </c>
      <c r="U30" s="42"/>
      <c r="V30" s="85" t="s">
        <v>36</v>
      </c>
      <c r="W30" s="294">
        <f>G30</f>
        <v>4827.4534375000003</v>
      </c>
      <c r="X30" s="295">
        <v>4827.4534375000003</v>
      </c>
      <c r="Y30" s="245">
        <f t="shared" si="0"/>
        <v>1200</v>
      </c>
      <c r="Z30" s="296">
        <f t="shared" si="2"/>
        <v>2413.7267187500001</v>
      </c>
      <c r="AA30" s="296">
        <f t="shared" si="17"/>
        <v>3613.7267187500001</v>
      </c>
      <c r="AB30" s="296">
        <f t="shared" si="3"/>
        <v>301.14389322916668</v>
      </c>
      <c r="AC30" s="297">
        <f t="shared" si="4"/>
        <v>5128.597330729167</v>
      </c>
      <c r="AD30" s="298">
        <f t="shared" si="13"/>
        <v>5231.1692773437508</v>
      </c>
      <c r="AE30" s="299">
        <f t="shared" si="5"/>
        <v>62774.031328125013</v>
      </c>
      <c r="AH30" s="42"/>
      <c r="AI30" s="85" t="s">
        <v>36</v>
      </c>
      <c r="AJ30" s="300">
        <f>J30</f>
        <v>4344.7080937499995</v>
      </c>
      <c r="AK30" s="295">
        <v>4535.8809375000001</v>
      </c>
      <c r="AL30" s="245">
        <f t="shared" si="1"/>
        <v>1200</v>
      </c>
      <c r="AM30" s="296">
        <f t="shared" si="7"/>
        <v>2267.94046875</v>
      </c>
      <c r="AN30" s="296">
        <f t="shared" si="18"/>
        <v>3467.94046875</v>
      </c>
      <c r="AO30" s="296">
        <f t="shared" si="8"/>
        <v>288.99503906249998</v>
      </c>
      <c r="AP30" s="297">
        <f t="shared" si="9"/>
        <v>4824.8759765625</v>
      </c>
      <c r="AQ30" s="298">
        <f t="shared" si="14"/>
        <v>4921.37349609375</v>
      </c>
      <c r="AR30" s="299">
        <f t="shared" si="10"/>
        <v>59056.481953124996</v>
      </c>
    </row>
    <row r="31" spans="1:44" ht="15" x14ac:dyDescent="0.25">
      <c r="A31" s="38" t="s">
        <v>47</v>
      </c>
      <c r="B31" s="43" t="s">
        <v>28</v>
      </c>
      <c r="C31" s="43">
        <v>1</v>
      </c>
      <c r="D31" s="44">
        <v>51716</v>
      </c>
      <c r="E31" s="45">
        <v>67618.67</v>
      </c>
      <c r="F31" s="78">
        <f>E31</f>
        <v>67618.67</v>
      </c>
      <c r="G31" s="78"/>
      <c r="H31" s="75"/>
      <c r="I31" s="78">
        <f>H31</f>
        <v>0</v>
      </c>
      <c r="J31" s="104">
        <f t="shared" si="16"/>
        <v>0</v>
      </c>
      <c r="U31" s="38" t="s">
        <v>47</v>
      </c>
      <c r="V31" s="84" t="s">
        <v>28</v>
      </c>
      <c r="W31" s="287">
        <v>0</v>
      </c>
      <c r="X31" s="288">
        <v>0</v>
      </c>
      <c r="Y31" s="246">
        <f t="shared" si="0"/>
        <v>1200</v>
      </c>
      <c r="Z31" s="289">
        <f t="shared" si="2"/>
        <v>0</v>
      </c>
      <c r="AA31" s="289">
        <v>0</v>
      </c>
      <c r="AB31" s="289">
        <f t="shared" si="3"/>
        <v>0</v>
      </c>
      <c r="AC31" s="290">
        <f t="shared" si="4"/>
        <v>0</v>
      </c>
      <c r="AD31" s="301">
        <f>AC31</f>
        <v>0</v>
      </c>
      <c r="AE31" s="291">
        <f t="shared" si="5"/>
        <v>0</v>
      </c>
      <c r="AH31" s="38" t="s">
        <v>47</v>
      </c>
      <c r="AI31" s="84" t="s">
        <v>28</v>
      </c>
      <c r="AJ31" s="292">
        <v>0</v>
      </c>
      <c r="AK31" s="288">
        <f t="shared" ref="AK31:AK38" si="22">AJ31</f>
        <v>0</v>
      </c>
      <c r="AL31" s="246">
        <f t="shared" si="1"/>
        <v>1200</v>
      </c>
      <c r="AM31" s="289">
        <f t="shared" si="7"/>
        <v>0</v>
      </c>
      <c r="AN31" s="289">
        <v>0</v>
      </c>
      <c r="AO31" s="289">
        <f t="shared" si="8"/>
        <v>0</v>
      </c>
      <c r="AP31" s="290">
        <f t="shared" si="9"/>
        <v>0</v>
      </c>
      <c r="AQ31" s="301">
        <f>AP31</f>
        <v>0</v>
      </c>
      <c r="AR31" s="291">
        <v>0</v>
      </c>
    </row>
    <row r="32" spans="1:44" ht="15" x14ac:dyDescent="0.25">
      <c r="A32" s="71" t="s">
        <v>48</v>
      </c>
      <c r="B32" s="39" t="s">
        <v>30</v>
      </c>
      <c r="C32" s="39">
        <v>2</v>
      </c>
      <c r="D32" s="25">
        <v>53245</v>
      </c>
      <c r="E32" s="26">
        <v>69617.837499999994</v>
      </c>
      <c r="F32" s="46">
        <f>E32+F31</f>
        <v>137236.50750000001</v>
      </c>
      <c r="G32" s="46"/>
      <c r="H32" s="76"/>
      <c r="I32" s="46">
        <f>H32+I31</f>
        <v>0</v>
      </c>
      <c r="J32" s="101">
        <f t="shared" si="16"/>
        <v>0</v>
      </c>
      <c r="U32" s="303" t="s">
        <v>48</v>
      </c>
      <c r="V32" s="85" t="s">
        <v>30</v>
      </c>
      <c r="W32" s="294">
        <v>0</v>
      </c>
      <c r="X32" s="295">
        <v>0</v>
      </c>
      <c r="Y32" s="245">
        <f t="shared" si="0"/>
        <v>1200</v>
      </c>
      <c r="Z32" s="296">
        <f t="shared" si="2"/>
        <v>0</v>
      </c>
      <c r="AA32" s="296">
        <v>0</v>
      </c>
      <c r="AB32" s="296">
        <f t="shared" si="3"/>
        <v>0</v>
      </c>
      <c r="AC32" s="297">
        <f t="shared" si="4"/>
        <v>0</v>
      </c>
      <c r="AD32" s="298">
        <f t="shared" si="13"/>
        <v>0</v>
      </c>
      <c r="AE32" s="299">
        <f t="shared" si="5"/>
        <v>0</v>
      </c>
      <c r="AH32" s="303" t="s">
        <v>48</v>
      </c>
      <c r="AI32" s="85" t="s">
        <v>30</v>
      </c>
      <c r="AJ32" s="300">
        <v>0</v>
      </c>
      <c r="AK32" s="295">
        <f t="shared" si="22"/>
        <v>0</v>
      </c>
      <c r="AL32" s="245">
        <f t="shared" si="1"/>
        <v>1200</v>
      </c>
      <c r="AM32" s="296">
        <f t="shared" si="7"/>
        <v>0</v>
      </c>
      <c r="AN32" s="296">
        <v>0</v>
      </c>
      <c r="AO32" s="296">
        <f t="shared" si="8"/>
        <v>0</v>
      </c>
      <c r="AP32" s="297">
        <f t="shared" si="9"/>
        <v>0</v>
      </c>
      <c r="AQ32" s="298">
        <f t="shared" si="14"/>
        <v>0</v>
      </c>
      <c r="AR32" s="299">
        <v>0</v>
      </c>
    </row>
    <row r="33" spans="1:44" ht="14.25" customHeight="1" x14ac:dyDescent="0.25">
      <c r="A33" s="42"/>
      <c r="B33" s="39" t="s">
        <v>31</v>
      </c>
      <c r="C33" s="39">
        <v>3</v>
      </c>
      <c r="D33" s="25">
        <v>54820</v>
      </c>
      <c r="E33" s="26">
        <v>71677.149999999994</v>
      </c>
      <c r="F33" s="46">
        <f t="shared" ref="F33:F34" si="23">E33+F32</f>
        <v>208913.6575</v>
      </c>
      <c r="G33" s="46"/>
      <c r="H33" s="76"/>
      <c r="I33" s="46">
        <f t="shared" ref="I33:I34" si="24">H33+I32</f>
        <v>0</v>
      </c>
      <c r="J33" s="101">
        <f t="shared" si="16"/>
        <v>0</v>
      </c>
      <c r="U33" s="42"/>
      <c r="V33" s="85" t="s">
        <v>31</v>
      </c>
      <c r="W33" s="294">
        <v>0</v>
      </c>
      <c r="X33" s="295">
        <v>0</v>
      </c>
      <c r="Y33" s="245">
        <f t="shared" si="0"/>
        <v>1200</v>
      </c>
      <c r="Z33" s="296">
        <f t="shared" si="2"/>
        <v>0</v>
      </c>
      <c r="AA33" s="296">
        <v>0</v>
      </c>
      <c r="AB33" s="296">
        <f t="shared" si="3"/>
        <v>0</v>
      </c>
      <c r="AC33" s="297">
        <f t="shared" si="4"/>
        <v>0</v>
      </c>
      <c r="AD33" s="298">
        <f t="shared" si="13"/>
        <v>0</v>
      </c>
      <c r="AE33" s="299">
        <f t="shared" si="5"/>
        <v>0</v>
      </c>
      <c r="AH33" s="42"/>
      <c r="AI33" s="85" t="s">
        <v>31</v>
      </c>
      <c r="AJ33" s="300">
        <v>0</v>
      </c>
      <c r="AK33" s="295">
        <f t="shared" si="22"/>
        <v>0</v>
      </c>
      <c r="AL33" s="245">
        <f t="shared" si="1"/>
        <v>1200</v>
      </c>
      <c r="AM33" s="296">
        <f t="shared" si="7"/>
        <v>0</v>
      </c>
      <c r="AN33" s="296">
        <v>0</v>
      </c>
      <c r="AO33" s="296">
        <f t="shared" si="8"/>
        <v>0</v>
      </c>
      <c r="AP33" s="297">
        <f t="shared" si="9"/>
        <v>0</v>
      </c>
      <c r="AQ33" s="298">
        <f t="shared" si="14"/>
        <v>0</v>
      </c>
      <c r="AR33" s="299">
        <v>0</v>
      </c>
    </row>
    <row r="34" spans="1:44" ht="12.75" customHeight="1" thickBot="1" x14ac:dyDescent="0.3">
      <c r="A34" s="42"/>
      <c r="B34" s="39" t="s">
        <v>32</v>
      </c>
      <c r="C34" s="83">
        <v>4</v>
      </c>
      <c r="D34" s="36">
        <v>56442</v>
      </c>
      <c r="E34" s="37">
        <v>73797.915000000008</v>
      </c>
      <c r="F34" s="79">
        <f t="shared" si="23"/>
        <v>282711.57250000001</v>
      </c>
      <c r="G34" s="79">
        <f t="shared" si="15"/>
        <v>5889.8244270833338</v>
      </c>
      <c r="H34" s="77"/>
      <c r="I34" s="79">
        <f t="shared" si="24"/>
        <v>0</v>
      </c>
      <c r="J34" s="103">
        <f t="shared" si="16"/>
        <v>0</v>
      </c>
      <c r="U34" s="42"/>
      <c r="V34" s="85" t="s">
        <v>32</v>
      </c>
      <c r="W34" s="294">
        <f>G34</f>
        <v>5889.8244270833338</v>
      </c>
      <c r="X34" s="295">
        <v>5889.8244270833338</v>
      </c>
      <c r="Y34" s="245">
        <f t="shared" si="0"/>
        <v>1200</v>
      </c>
      <c r="Z34" s="296">
        <f t="shared" si="2"/>
        <v>2944.9122135416669</v>
      </c>
      <c r="AA34" s="296">
        <f t="shared" si="17"/>
        <v>4144.9122135416674</v>
      </c>
      <c r="AB34" s="296">
        <f t="shared" si="3"/>
        <v>345.40935112847228</v>
      </c>
      <c r="AC34" s="297">
        <f t="shared" si="4"/>
        <v>6235.2337782118066</v>
      </c>
      <c r="AD34" s="298">
        <f t="shared" si="13"/>
        <v>6359.9384537760425</v>
      </c>
      <c r="AE34" s="299">
        <f t="shared" si="5"/>
        <v>76319.261445312513</v>
      </c>
      <c r="AH34" s="42"/>
      <c r="AI34" s="85" t="s">
        <v>32</v>
      </c>
      <c r="AJ34" s="300">
        <v>0</v>
      </c>
      <c r="AK34" s="295">
        <f t="shared" si="22"/>
        <v>0</v>
      </c>
      <c r="AL34" s="245">
        <f t="shared" si="1"/>
        <v>1200</v>
      </c>
      <c r="AM34" s="296">
        <f t="shared" si="7"/>
        <v>0</v>
      </c>
      <c r="AN34" s="296">
        <v>0</v>
      </c>
      <c r="AO34" s="296">
        <f t="shared" si="8"/>
        <v>0</v>
      </c>
      <c r="AP34" s="297">
        <f t="shared" si="9"/>
        <v>0</v>
      </c>
      <c r="AQ34" s="298">
        <f t="shared" si="14"/>
        <v>0</v>
      </c>
      <c r="AR34" s="299">
        <v>0</v>
      </c>
    </row>
    <row r="35" spans="1:44" ht="15" x14ac:dyDescent="0.25">
      <c r="A35" s="38" t="s">
        <v>49</v>
      </c>
      <c r="B35" s="43" t="s">
        <v>28</v>
      </c>
      <c r="C35" s="84">
        <v>1</v>
      </c>
      <c r="D35" s="25">
        <v>63125</v>
      </c>
      <c r="E35" s="26">
        <v>82535.9375</v>
      </c>
      <c r="F35" s="78">
        <f>E35</f>
        <v>82535.9375</v>
      </c>
      <c r="G35" s="78"/>
      <c r="H35" s="75"/>
      <c r="I35" s="78">
        <f>H35</f>
        <v>0</v>
      </c>
      <c r="J35" s="104">
        <f t="shared" si="16"/>
        <v>0</v>
      </c>
      <c r="U35" s="38" t="s">
        <v>49</v>
      </c>
      <c r="V35" s="84" t="s">
        <v>28</v>
      </c>
      <c r="W35" s="287">
        <v>0</v>
      </c>
      <c r="X35" s="288">
        <v>0</v>
      </c>
      <c r="Y35" s="246">
        <f t="shared" si="0"/>
        <v>1200</v>
      </c>
      <c r="Z35" s="289">
        <f t="shared" si="2"/>
        <v>0</v>
      </c>
      <c r="AA35" s="289">
        <v>0</v>
      </c>
      <c r="AB35" s="289">
        <f t="shared" si="3"/>
        <v>0</v>
      </c>
      <c r="AC35" s="290">
        <f t="shared" si="4"/>
        <v>0</v>
      </c>
      <c r="AD35" s="301">
        <f>AC35</f>
        <v>0</v>
      </c>
      <c r="AE35" s="291">
        <f t="shared" si="5"/>
        <v>0</v>
      </c>
      <c r="AH35" s="38" t="s">
        <v>49</v>
      </c>
      <c r="AI35" s="84" t="s">
        <v>28</v>
      </c>
      <c r="AJ35" s="292">
        <v>0</v>
      </c>
      <c r="AK35" s="288">
        <f t="shared" si="22"/>
        <v>0</v>
      </c>
      <c r="AL35" s="246">
        <f t="shared" si="1"/>
        <v>1200</v>
      </c>
      <c r="AM35" s="289">
        <f t="shared" si="7"/>
        <v>0</v>
      </c>
      <c r="AN35" s="289">
        <v>0</v>
      </c>
      <c r="AO35" s="289">
        <f t="shared" si="8"/>
        <v>0</v>
      </c>
      <c r="AP35" s="290">
        <f t="shared" si="9"/>
        <v>0</v>
      </c>
      <c r="AQ35" s="301">
        <f>AP35</f>
        <v>0</v>
      </c>
      <c r="AR35" s="291">
        <v>0</v>
      </c>
    </row>
    <row r="36" spans="1:44" ht="15" x14ac:dyDescent="0.25">
      <c r="A36" s="71" t="s">
        <v>50</v>
      </c>
      <c r="B36" s="39" t="s">
        <v>30</v>
      </c>
      <c r="C36" s="85">
        <v>2</v>
      </c>
      <c r="D36" s="25">
        <v>64996</v>
      </c>
      <c r="E36" s="26">
        <v>84982.27</v>
      </c>
      <c r="F36" s="46">
        <f>E36+F35</f>
        <v>167518.20750000002</v>
      </c>
      <c r="G36" s="46"/>
      <c r="H36" s="76"/>
      <c r="I36" s="46">
        <f>H36+I35</f>
        <v>0</v>
      </c>
      <c r="J36" s="101">
        <f t="shared" si="16"/>
        <v>0</v>
      </c>
      <c r="U36" s="303" t="s">
        <v>50</v>
      </c>
      <c r="V36" s="85" t="s">
        <v>30</v>
      </c>
      <c r="W36" s="294">
        <v>0</v>
      </c>
      <c r="X36" s="295">
        <v>0</v>
      </c>
      <c r="Y36" s="245">
        <f t="shared" si="0"/>
        <v>1200</v>
      </c>
      <c r="Z36" s="296">
        <f t="shared" si="2"/>
        <v>0</v>
      </c>
      <c r="AA36" s="296">
        <v>0</v>
      </c>
      <c r="AB36" s="296">
        <f t="shared" si="3"/>
        <v>0</v>
      </c>
      <c r="AC36" s="297">
        <f t="shared" si="4"/>
        <v>0</v>
      </c>
      <c r="AD36" s="298">
        <f t="shared" si="13"/>
        <v>0</v>
      </c>
      <c r="AE36" s="299">
        <f t="shared" si="5"/>
        <v>0</v>
      </c>
      <c r="AH36" s="303" t="s">
        <v>50</v>
      </c>
      <c r="AI36" s="85" t="s">
        <v>30</v>
      </c>
      <c r="AJ36" s="300">
        <v>0</v>
      </c>
      <c r="AK36" s="295">
        <f t="shared" si="22"/>
        <v>0</v>
      </c>
      <c r="AL36" s="245">
        <f t="shared" si="1"/>
        <v>1200</v>
      </c>
      <c r="AM36" s="296">
        <f t="shared" si="7"/>
        <v>0</v>
      </c>
      <c r="AN36" s="296">
        <v>0</v>
      </c>
      <c r="AO36" s="296">
        <f t="shared" si="8"/>
        <v>0</v>
      </c>
      <c r="AP36" s="297">
        <f t="shared" si="9"/>
        <v>0</v>
      </c>
      <c r="AQ36" s="298">
        <f t="shared" si="14"/>
        <v>0</v>
      </c>
      <c r="AR36" s="299">
        <v>0</v>
      </c>
    </row>
    <row r="37" spans="1:44" ht="15" x14ac:dyDescent="0.25">
      <c r="A37" s="71"/>
      <c r="B37" s="39" t="s">
        <v>31</v>
      </c>
      <c r="C37" s="85">
        <v>3</v>
      </c>
      <c r="D37" s="25">
        <f>66885-1885</f>
        <v>65000</v>
      </c>
      <c r="E37" s="26">
        <v>84987.5</v>
      </c>
      <c r="F37" s="46">
        <f t="shared" ref="F37:F38" si="25">E37+F36</f>
        <v>252505.70750000002</v>
      </c>
      <c r="G37" s="46"/>
      <c r="H37" s="76"/>
      <c r="I37" s="46">
        <f t="shared" ref="I37:I38" si="26">H37+I36</f>
        <v>0</v>
      </c>
      <c r="J37" s="101">
        <f t="shared" si="16"/>
        <v>0</v>
      </c>
      <c r="U37" s="303"/>
      <c r="V37" s="85" t="s">
        <v>31</v>
      </c>
      <c r="W37" s="294">
        <v>0</v>
      </c>
      <c r="X37" s="295">
        <v>0</v>
      </c>
      <c r="Y37" s="245">
        <f t="shared" si="0"/>
        <v>1200</v>
      </c>
      <c r="Z37" s="296">
        <f t="shared" si="2"/>
        <v>0</v>
      </c>
      <c r="AA37" s="296">
        <v>0</v>
      </c>
      <c r="AB37" s="296">
        <f t="shared" si="3"/>
        <v>0</v>
      </c>
      <c r="AC37" s="297">
        <f t="shared" si="4"/>
        <v>0</v>
      </c>
      <c r="AD37" s="298">
        <f t="shared" si="13"/>
        <v>0</v>
      </c>
      <c r="AE37" s="299">
        <f t="shared" si="5"/>
        <v>0</v>
      </c>
      <c r="AH37" s="303"/>
      <c r="AI37" s="85" t="s">
        <v>31</v>
      </c>
      <c r="AJ37" s="300">
        <v>0</v>
      </c>
      <c r="AK37" s="295">
        <f t="shared" si="22"/>
        <v>0</v>
      </c>
      <c r="AL37" s="245">
        <f t="shared" si="1"/>
        <v>1200</v>
      </c>
      <c r="AM37" s="296">
        <f t="shared" si="7"/>
        <v>0</v>
      </c>
      <c r="AN37" s="296">
        <v>0</v>
      </c>
      <c r="AO37" s="296">
        <f t="shared" si="8"/>
        <v>0</v>
      </c>
      <c r="AP37" s="297">
        <f t="shared" si="9"/>
        <v>0</v>
      </c>
      <c r="AQ37" s="298">
        <f t="shared" si="14"/>
        <v>0</v>
      </c>
      <c r="AR37" s="299">
        <v>0</v>
      </c>
    </row>
    <row r="38" spans="1:44" ht="15.75" thickBot="1" x14ac:dyDescent="0.3">
      <c r="A38" s="47"/>
      <c r="B38" s="48" t="s">
        <v>32</v>
      </c>
      <c r="C38" s="86">
        <v>4</v>
      </c>
      <c r="D38" s="49">
        <f>68817-(68817*5.5%)</f>
        <v>65032.065000000002</v>
      </c>
      <c r="E38" s="50">
        <v>85029.42498750001</v>
      </c>
      <c r="F38" s="79">
        <f t="shared" si="25"/>
        <v>337535.13248750003</v>
      </c>
      <c r="G38" s="79">
        <f t="shared" si="15"/>
        <v>7031.9819268229176</v>
      </c>
      <c r="H38" s="77"/>
      <c r="I38" s="79">
        <f t="shared" si="26"/>
        <v>0</v>
      </c>
      <c r="J38" s="103">
        <f t="shared" si="16"/>
        <v>0</v>
      </c>
      <c r="U38" s="47"/>
      <c r="V38" s="86" t="s">
        <v>32</v>
      </c>
      <c r="W38" s="311">
        <f>G38</f>
        <v>7031.9819268229176</v>
      </c>
      <c r="X38" s="305">
        <v>7031.9819268229176</v>
      </c>
      <c r="Y38" s="306">
        <f t="shared" si="0"/>
        <v>1200</v>
      </c>
      <c r="Z38" s="307">
        <f t="shared" si="2"/>
        <v>3515.9909634114588</v>
      </c>
      <c r="AA38" s="307">
        <f t="shared" si="17"/>
        <v>4715.9909634114592</v>
      </c>
      <c r="AB38" s="307">
        <f t="shared" si="3"/>
        <v>392.99924695095496</v>
      </c>
      <c r="AC38" s="308">
        <f t="shared" si="4"/>
        <v>7424.9811737738728</v>
      </c>
      <c r="AD38" s="309">
        <f t="shared" si="13"/>
        <v>7573.48079724935</v>
      </c>
      <c r="AE38" s="310">
        <f t="shared" si="5"/>
        <v>90881.769566992196</v>
      </c>
      <c r="AH38" s="47"/>
      <c r="AI38" s="86" t="s">
        <v>32</v>
      </c>
      <c r="AJ38" s="311">
        <f t="shared" si="6"/>
        <v>0</v>
      </c>
      <c r="AK38" s="305">
        <f t="shared" si="22"/>
        <v>0</v>
      </c>
      <c r="AL38" s="306">
        <f t="shared" si="1"/>
        <v>1200</v>
      </c>
      <c r="AM38" s="307">
        <f t="shared" si="7"/>
        <v>0</v>
      </c>
      <c r="AN38" s="307">
        <v>0</v>
      </c>
      <c r="AO38" s="307">
        <f t="shared" si="8"/>
        <v>0</v>
      </c>
      <c r="AP38" s="308">
        <f t="shared" si="9"/>
        <v>0</v>
      </c>
      <c r="AQ38" s="309">
        <f t="shared" si="14"/>
        <v>0</v>
      </c>
      <c r="AR38" s="310">
        <v>0</v>
      </c>
    </row>
    <row r="39" spans="1:44" ht="12.75" customHeight="1" x14ac:dyDescent="0.2">
      <c r="A39" s="51"/>
      <c r="I39" s="27"/>
      <c r="K39" s="28"/>
    </row>
    <row r="40" spans="1:44" ht="13.5" customHeight="1" x14ac:dyDescent="0.2">
      <c r="A40" s="52" t="s">
        <v>51</v>
      </c>
      <c r="I40" s="27"/>
      <c r="K40" s="28"/>
    </row>
    <row r="41" spans="1:44" ht="15" customHeight="1" x14ac:dyDescent="0.2">
      <c r="A41" s="72" t="s">
        <v>52</v>
      </c>
      <c r="B41" s="72"/>
      <c r="C41" s="72"/>
      <c r="D41" s="72"/>
      <c r="E41" s="72"/>
      <c r="F41" s="72"/>
      <c r="G41" s="72"/>
      <c r="H41" s="72"/>
      <c r="I41" s="27"/>
      <c r="K41" s="28"/>
    </row>
    <row r="42" spans="1:44" s="54" customFormat="1" ht="15" customHeight="1" x14ac:dyDescent="0.2">
      <c r="A42" s="53"/>
      <c r="B42" s="53"/>
      <c r="C42" s="53"/>
      <c r="D42" s="53"/>
      <c r="E42" s="53"/>
      <c r="F42" s="53"/>
      <c r="G42" s="53"/>
      <c r="H42" s="53"/>
      <c r="I42" s="27"/>
      <c r="J42" s="7"/>
      <c r="K42" s="28"/>
    </row>
    <row r="43" spans="1:44" ht="12.75" customHeight="1" x14ac:dyDescent="0.2">
      <c r="A43" s="55" t="s">
        <v>53</v>
      </c>
      <c r="B43" s="55"/>
      <c r="C43" s="55"/>
      <c r="D43" s="55"/>
      <c r="E43" s="55"/>
      <c r="F43" s="55"/>
      <c r="G43" s="55"/>
      <c r="H43" s="55"/>
      <c r="I43" s="27"/>
      <c r="K43" s="28"/>
    </row>
    <row r="44" spans="1:44" ht="12.75" customHeight="1" x14ac:dyDescent="0.2">
      <c r="A44" s="55"/>
      <c r="B44" s="55"/>
      <c r="C44" s="55"/>
      <c r="D44" s="55"/>
      <c r="E44" s="55"/>
      <c r="F44" s="56"/>
      <c r="G44" s="56"/>
      <c r="H44" s="55"/>
      <c r="I44" s="27"/>
      <c r="K44" s="28"/>
    </row>
    <row r="45" spans="1:44" ht="42.75" customHeight="1" x14ac:dyDescent="0.2">
      <c r="A45" s="73" t="s">
        <v>54</v>
      </c>
      <c r="B45" s="73"/>
      <c r="C45" s="73"/>
      <c r="D45" s="73"/>
      <c r="E45" s="73"/>
      <c r="F45" s="73"/>
      <c r="G45" s="73"/>
      <c r="H45" s="73"/>
      <c r="I45" s="27"/>
      <c r="K45" s="28"/>
    </row>
    <row r="46" spans="1:44" ht="12.75" customHeight="1" x14ac:dyDescent="0.2">
      <c r="A46" s="57"/>
      <c r="B46" s="58"/>
      <c r="C46" s="58"/>
      <c r="D46" s="59"/>
      <c r="E46" s="59"/>
      <c r="F46" s="60"/>
      <c r="G46" s="60"/>
      <c r="H46" s="59"/>
      <c r="I46" s="27"/>
      <c r="K46" s="28"/>
    </row>
    <row r="47" spans="1:44" ht="12.75" customHeight="1" x14ac:dyDescent="0.2">
      <c r="I47" s="27"/>
      <c r="K47" s="28"/>
    </row>
    <row r="48" spans="1:44" ht="12.75" customHeight="1" x14ac:dyDescent="0.2">
      <c r="I48" s="27"/>
      <c r="K48" s="28"/>
    </row>
    <row r="49" spans="1:9" x14ac:dyDescent="0.2">
      <c r="I49" s="27"/>
    </row>
    <row r="50" spans="1:9" x14ac:dyDescent="0.2">
      <c r="A50" s="8" t="s">
        <v>164</v>
      </c>
      <c r="B50" s="8" t="s">
        <v>167</v>
      </c>
      <c r="C50" s="8" t="s">
        <v>168</v>
      </c>
      <c r="D50" s="213" t="s">
        <v>14</v>
      </c>
      <c r="E50" s="214" t="s">
        <v>169</v>
      </c>
      <c r="I50" s="27"/>
    </row>
    <row r="51" spans="1:9" x14ac:dyDescent="0.2">
      <c r="A51" s="2" t="s">
        <v>165</v>
      </c>
      <c r="B51" s="211">
        <v>18000</v>
      </c>
      <c r="C51" s="211">
        <f>(6300+(6300*1.035)+(6300*1.035*1.035)+(6300*1.035*1.035*1.035))/4</f>
        <v>6638.5350281249994</v>
      </c>
      <c r="D51" s="212">
        <f>SUM(B51:C51)</f>
        <v>24638.535028124999</v>
      </c>
      <c r="E51" s="212">
        <f>D51/12</f>
        <v>2053.2112523437499</v>
      </c>
      <c r="I51" s="27"/>
    </row>
    <row r="52" spans="1:9" x14ac:dyDescent="0.2">
      <c r="A52" s="2" t="s">
        <v>166</v>
      </c>
      <c r="B52" s="211">
        <v>18000</v>
      </c>
      <c r="C52" s="211">
        <f>C51*2</f>
        <v>13277.070056249999</v>
      </c>
      <c r="D52" s="212">
        <f>SUM(B52:C52)</f>
        <v>31277.070056249999</v>
      </c>
      <c r="E52" s="212">
        <f>D52/12</f>
        <v>2606.4225046874999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zoomScale="77" zoomScaleNormal="77" zoomScaleSheetLayoutView="68" workbookViewId="0">
      <selection activeCell="G13" sqref="G13"/>
    </sheetView>
  </sheetViews>
  <sheetFormatPr defaultColWidth="8.85546875" defaultRowHeight="12.75" x14ac:dyDescent="0.2"/>
  <cols>
    <col min="1" max="1" width="32.42578125" style="2" customWidth="1"/>
    <col min="2" max="2" width="11.140625" style="2" customWidth="1"/>
    <col min="3" max="3" width="12.140625" style="2" customWidth="1"/>
    <col min="4" max="4" width="12.85546875" style="3" customWidth="1"/>
    <col min="5" max="5" width="33.85546875" style="4" bestFit="1" customWidth="1"/>
    <col min="6" max="6" width="11.5703125" style="5" customWidth="1"/>
    <col min="7" max="7" width="15.85546875" style="5" customWidth="1"/>
    <col min="8" max="8" width="33.85546875" style="4" bestFit="1" customWidth="1"/>
    <col min="9" max="9" width="11.42578125" style="6" customWidth="1"/>
    <col min="10" max="10" width="14.5703125" style="7" customWidth="1"/>
    <col min="11" max="13" width="9.5703125" style="7" customWidth="1"/>
    <col min="14" max="23" width="8.85546875" style="7"/>
    <col min="24" max="24" width="11.28515625" style="7" bestFit="1" customWidth="1"/>
    <col min="25" max="25" width="8.85546875" style="7"/>
    <col min="26" max="26" width="10.7109375" style="7" bestFit="1" customWidth="1"/>
    <col min="27" max="27" width="10.85546875" style="7" bestFit="1" customWidth="1"/>
    <col min="28" max="28" width="8.85546875" style="7"/>
    <col min="29" max="29" width="10.28515625" style="7" bestFit="1" customWidth="1"/>
    <col min="30" max="30" width="8.85546875" style="7"/>
    <col min="31" max="31" width="10.28515625" style="7" bestFit="1" customWidth="1"/>
    <col min="32" max="36" width="8.85546875" style="7"/>
    <col min="37" max="37" width="11.42578125" style="7" customWidth="1"/>
    <col min="38" max="38" width="8.85546875" style="7"/>
    <col min="39" max="39" width="10.7109375" style="7" bestFit="1" customWidth="1"/>
    <col min="40" max="40" width="10.85546875" style="7" bestFit="1" customWidth="1"/>
    <col min="41" max="41" width="8.85546875" style="7"/>
    <col min="42" max="42" width="10.28515625" style="7" bestFit="1" customWidth="1"/>
    <col min="43" max="43" width="8.85546875" style="7"/>
    <col min="44" max="44" width="10.28515625" style="7" bestFit="1" customWidth="1"/>
    <col min="45" max="252" width="8.85546875" style="7"/>
    <col min="253" max="253" width="32.42578125" style="7" customWidth="1"/>
    <col min="254" max="254" width="8.85546875" style="7"/>
    <col min="255" max="255" width="10.42578125" style="7" customWidth="1"/>
    <col min="256" max="256" width="12.85546875" style="7" customWidth="1"/>
    <col min="257" max="257" width="13.5703125" style="7" customWidth="1"/>
    <col min="258" max="258" width="11.85546875" style="7" customWidth="1"/>
    <col min="259" max="259" width="5.140625" style="7" customWidth="1"/>
    <col min="260" max="260" width="14.5703125" style="7" customWidth="1"/>
    <col min="261" max="261" width="12.85546875" style="7" customWidth="1"/>
    <col min="262" max="262" width="13.5703125" style="7" customWidth="1"/>
    <col min="263" max="263" width="11.140625" style="7" customWidth="1"/>
    <col min="264" max="264" width="3" style="7" customWidth="1"/>
    <col min="265" max="265" width="0" style="7" hidden="1" customWidth="1"/>
    <col min="266" max="266" width="3.42578125" style="7" customWidth="1"/>
    <col min="267" max="267" width="106.140625" style="7" customWidth="1"/>
    <col min="268" max="268" width="1.85546875" style="7" customWidth="1"/>
    <col min="269" max="269" width="13.42578125" style="7" bestFit="1" customWidth="1"/>
    <col min="270" max="508" width="8.85546875" style="7"/>
    <col min="509" max="509" width="32.42578125" style="7" customWidth="1"/>
    <col min="510" max="510" width="8.85546875" style="7"/>
    <col min="511" max="511" width="10.42578125" style="7" customWidth="1"/>
    <col min="512" max="512" width="12.85546875" style="7" customWidth="1"/>
    <col min="513" max="513" width="13.5703125" style="7" customWidth="1"/>
    <col min="514" max="514" width="11.85546875" style="7" customWidth="1"/>
    <col min="515" max="515" width="5.140625" style="7" customWidth="1"/>
    <col min="516" max="516" width="14.5703125" style="7" customWidth="1"/>
    <col min="517" max="517" width="12.85546875" style="7" customWidth="1"/>
    <col min="518" max="518" width="13.5703125" style="7" customWidth="1"/>
    <col min="519" max="519" width="11.140625" style="7" customWidth="1"/>
    <col min="520" max="520" width="3" style="7" customWidth="1"/>
    <col min="521" max="521" width="0" style="7" hidden="1" customWidth="1"/>
    <col min="522" max="522" width="3.42578125" style="7" customWidth="1"/>
    <col min="523" max="523" width="106.140625" style="7" customWidth="1"/>
    <col min="524" max="524" width="1.85546875" style="7" customWidth="1"/>
    <col min="525" max="525" width="13.42578125" style="7" bestFit="1" customWidth="1"/>
    <col min="526" max="764" width="8.85546875" style="7"/>
    <col min="765" max="765" width="32.42578125" style="7" customWidth="1"/>
    <col min="766" max="766" width="8.85546875" style="7"/>
    <col min="767" max="767" width="10.42578125" style="7" customWidth="1"/>
    <col min="768" max="768" width="12.85546875" style="7" customWidth="1"/>
    <col min="769" max="769" width="13.5703125" style="7" customWidth="1"/>
    <col min="770" max="770" width="11.85546875" style="7" customWidth="1"/>
    <col min="771" max="771" width="5.140625" style="7" customWidth="1"/>
    <col min="772" max="772" width="14.5703125" style="7" customWidth="1"/>
    <col min="773" max="773" width="12.85546875" style="7" customWidth="1"/>
    <col min="774" max="774" width="13.5703125" style="7" customWidth="1"/>
    <col min="775" max="775" width="11.140625" style="7" customWidth="1"/>
    <col min="776" max="776" width="3" style="7" customWidth="1"/>
    <col min="777" max="777" width="0" style="7" hidden="1" customWidth="1"/>
    <col min="778" max="778" width="3.42578125" style="7" customWidth="1"/>
    <col min="779" max="779" width="106.140625" style="7" customWidth="1"/>
    <col min="780" max="780" width="1.85546875" style="7" customWidth="1"/>
    <col min="781" max="781" width="13.42578125" style="7" bestFit="1" customWidth="1"/>
    <col min="782" max="1020" width="8.85546875" style="7"/>
    <col min="1021" max="1021" width="32.42578125" style="7" customWidth="1"/>
    <col min="1022" max="1022" width="8.85546875" style="7"/>
    <col min="1023" max="1023" width="10.42578125" style="7" customWidth="1"/>
    <col min="1024" max="1024" width="12.85546875" style="7" customWidth="1"/>
    <col min="1025" max="1025" width="13.5703125" style="7" customWidth="1"/>
    <col min="1026" max="1026" width="11.85546875" style="7" customWidth="1"/>
    <col min="1027" max="1027" width="5.140625" style="7" customWidth="1"/>
    <col min="1028" max="1028" width="14.5703125" style="7" customWidth="1"/>
    <col min="1029" max="1029" width="12.85546875" style="7" customWidth="1"/>
    <col min="1030" max="1030" width="13.5703125" style="7" customWidth="1"/>
    <col min="1031" max="1031" width="11.140625" style="7" customWidth="1"/>
    <col min="1032" max="1032" width="3" style="7" customWidth="1"/>
    <col min="1033" max="1033" width="0" style="7" hidden="1" customWidth="1"/>
    <col min="1034" max="1034" width="3.42578125" style="7" customWidth="1"/>
    <col min="1035" max="1035" width="106.140625" style="7" customWidth="1"/>
    <col min="1036" max="1036" width="1.85546875" style="7" customWidth="1"/>
    <col min="1037" max="1037" width="13.42578125" style="7" bestFit="1" customWidth="1"/>
    <col min="1038" max="1276" width="8.85546875" style="7"/>
    <col min="1277" max="1277" width="32.42578125" style="7" customWidth="1"/>
    <col min="1278" max="1278" width="8.85546875" style="7"/>
    <col min="1279" max="1279" width="10.42578125" style="7" customWidth="1"/>
    <col min="1280" max="1280" width="12.85546875" style="7" customWidth="1"/>
    <col min="1281" max="1281" width="13.5703125" style="7" customWidth="1"/>
    <col min="1282" max="1282" width="11.85546875" style="7" customWidth="1"/>
    <col min="1283" max="1283" width="5.140625" style="7" customWidth="1"/>
    <col min="1284" max="1284" width="14.5703125" style="7" customWidth="1"/>
    <col min="1285" max="1285" width="12.85546875" style="7" customWidth="1"/>
    <col min="1286" max="1286" width="13.5703125" style="7" customWidth="1"/>
    <col min="1287" max="1287" width="11.140625" style="7" customWidth="1"/>
    <col min="1288" max="1288" width="3" style="7" customWidth="1"/>
    <col min="1289" max="1289" width="0" style="7" hidden="1" customWidth="1"/>
    <col min="1290" max="1290" width="3.42578125" style="7" customWidth="1"/>
    <col min="1291" max="1291" width="106.140625" style="7" customWidth="1"/>
    <col min="1292" max="1292" width="1.85546875" style="7" customWidth="1"/>
    <col min="1293" max="1293" width="13.42578125" style="7" bestFit="1" customWidth="1"/>
    <col min="1294" max="1532" width="8.85546875" style="7"/>
    <col min="1533" max="1533" width="32.42578125" style="7" customWidth="1"/>
    <col min="1534" max="1534" width="8.85546875" style="7"/>
    <col min="1535" max="1535" width="10.42578125" style="7" customWidth="1"/>
    <col min="1536" max="1536" width="12.85546875" style="7" customWidth="1"/>
    <col min="1537" max="1537" width="13.5703125" style="7" customWidth="1"/>
    <col min="1538" max="1538" width="11.85546875" style="7" customWidth="1"/>
    <col min="1539" max="1539" width="5.140625" style="7" customWidth="1"/>
    <col min="1540" max="1540" width="14.5703125" style="7" customWidth="1"/>
    <col min="1541" max="1541" width="12.85546875" style="7" customWidth="1"/>
    <col min="1542" max="1542" width="13.5703125" style="7" customWidth="1"/>
    <col min="1543" max="1543" width="11.140625" style="7" customWidth="1"/>
    <col min="1544" max="1544" width="3" style="7" customWidth="1"/>
    <col min="1545" max="1545" width="0" style="7" hidden="1" customWidth="1"/>
    <col min="1546" max="1546" width="3.42578125" style="7" customWidth="1"/>
    <col min="1547" max="1547" width="106.140625" style="7" customWidth="1"/>
    <col min="1548" max="1548" width="1.85546875" style="7" customWidth="1"/>
    <col min="1549" max="1549" width="13.42578125" style="7" bestFit="1" customWidth="1"/>
    <col min="1550" max="1788" width="8.85546875" style="7"/>
    <col min="1789" max="1789" width="32.42578125" style="7" customWidth="1"/>
    <col min="1790" max="1790" width="8.85546875" style="7"/>
    <col min="1791" max="1791" width="10.42578125" style="7" customWidth="1"/>
    <col min="1792" max="1792" width="12.85546875" style="7" customWidth="1"/>
    <col min="1793" max="1793" width="13.5703125" style="7" customWidth="1"/>
    <col min="1794" max="1794" width="11.85546875" style="7" customWidth="1"/>
    <col min="1795" max="1795" width="5.140625" style="7" customWidth="1"/>
    <col min="1796" max="1796" width="14.5703125" style="7" customWidth="1"/>
    <col min="1797" max="1797" width="12.85546875" style="7" customWidth="1"/>
    <col min="1798" max="1798" width="13.5703125" style="7" customWidth="1"/>
    <col min="1799" max="1799" width="11.140625" style="7" customWidth="1"/>
    <col min="1800" max="1800" width="3" style="7" customWidth="1"/>
    <col min="1801" max="1801" width="0" style="7" hidden="1" customWidth="1"/>
    <col min="1802" max="1802" width="3.42578125" style="7" customWidth="1"/>
    <col min="1803" max="1803" width="106.140625" style="7" customWidth="1"/>
    <col min="1804" max="1804" width="1.85546875" style="7" customWidth="1"/>
    <col min="1805" max="1805" width="13.42578125" style="7" bestFit="1" customWidth="1"/>
    <col min="1806" max="2044" width="8.85546875" style="7"/>
    <col min="2045" max="2045" width="32.42578125" style="7" customWidth="1"/>
    <col min="2046" max="2046" width="8.85546875" style="7"/>
    <col min="2047" max="2047" width="10.42578125" style="7" customWidth="1"/>
    <col min="2048" max="2048" width="12.85546875" style="7" customWidth="1"/>
    <col min="2049" max="2049" width="13.5703125" style="7" customWidth="1"/>
    <col min="2050" max="2050" width="11.85546875" style="7" customWidth="1"/>
    <col min="2051" max="2051" width="5.140625" style="7" customWidth="1"/>
    <col min="2052" max="2052" width="14.5703125" style="7" customWidth="1"/>
    <col min="2053" max="2053" width="12.85546875" style="7" customWidth="1"/>
    <col min="2054" max="2054" width="13.5703125" style="7" customWidth="1"/>
    <col min="2055" max="2055" width="11.140625" style="7" customWidth="1"/>
    <col min="2056" max="2056" width="3" style="7" customWidth="1"/>
    <col min="2057" max="2057" width="0" style="7" hidden="1" customWidth="1"/>
    <col min="2058" max="2058" width="3.42578125" style="7" customWidth="1"/>
    <col min="2059" max="2059" width="106.140625" style="7" customWidth="1"/>
    <col min="2060" max="2060" width="1.85546875" style="7" customWidth="1"/>
    <col min="2061" max="2061" width="13.42578125" style="7" bestFit="1" customWidth="1"/>
    <col min="2062" max="2300" width="8.85546875" style="7"/>
    <col min="2301" max="2301" width="32.42578125" style="7" customWidth="1"/>
    <col min="2302" max="2302" width="8.85546875" style="7"/>
    <col min="2303" max="2303" width="10.42578125" style="7" customWidth="1"/>
    <col min="2304" max="2304" width="12.85546875" style="7" customWidth="1"/>
    <col min="2305" max="2305" width="13.5703125" style="7" customWidth="1"/>
    <col min="2306" max="2306" width="11.85546875" style="7" customWidth="1"/>
    <col min="2307" max="2307" width="5.140625" style="7" customWidth="1"/>
    <col min="2308" max="2308" width="14.5703125" style="7" customWidth="1"/>
    <col min="2309" max="2309" width="12.85546875" style="7" customWidth="1"/>
    <col min="2310" max="2310" width="13.5703125" style="7" customWidth="1"/>
    <col min="2311" max="2311" width="11.140625" style="7" customWidth="1"/>
    <col min="2312" max="2312" width="3" style="7" customWidth="1"/>
    <col min="2313" max="2313" width="0" style="7" hidden="1" customWidth="1"/>
    <col min="2314" max="2314" width="3.42578125" style="7" customWidth="1"/>
    <col min="2315" max="2315" width="106.140625" style="7" customWidth="1"/>
    <col min="2316" max="2316" width="1.85546875" style="7" customWidth="1"/>
    <col min="2317" max="2317" width="13.42578125" style="7" bestFit="1" customWidth="1"/>
    <col min="2318" max="2556" width="8.85546875" style="7"/>
    <col min="2557" max="2557" width="32.42578125" style="7" customWidth="1"/>
    <col min="2558" max="2558" width="8.85546875" style="7"/>
    <col min="2559" max="2559" width="10.42578125" style="7" customWidth="1"/>
    <col min="2560" max="2560" width="12.85546875" style="7" customWidth="1"/>
    <col min="2561" max="2561" width="13.5703125" style="7" customWidth="1"/>
    <col min="2562" max="2562" width="11.85546875" style="7" customWidth="1"/>
    <col min="2563" max="2563" width="5.140625" style="7" customWidth="1"/>
    <col min="2564" max="2564" width="14.5703125" style="7" customWidth="1"/>
    <col min="2565" max="2565" width="12.85546875" style="7" customWidth="1"/>
    <col min="2566" max="2566" width="13.5703125" style="7" customWidth="1"/>
    <col min="2567" max="2567" width="11.140625" style="7" customWidth="1"/>
    <col min="2568" max="2568" width="3" style="7" customWidth="1"/>
    <col min="2569" max="2569" width="0" style="7" hidden="1" customWidth="1"/>
    <col min="2570" max="2570" width="3.42578125" style="7" customWidth="1"/>
    <col min="2571" max="2571" width="106.140625" style="7" customWidth="1"/>
    <col min="2572" max="2572" width="1.85546875" style="7" customWidth="1"/>
    <col min="2573" max="2573" width="13.42578125" style="7" bestFit="1" customWidth="1"/>
    <col min="2574" max="2812" width="8.85546875" style="7"/>
    <col min="2813" max="2813" width="32.42578125" style="7" customWidth="1"/>
    <col min="2814" max="2814" width="8.85546875" style="7"/>
    <col min="2815" max="2815" width="10.42578125" style="7" customWidth="1"/>
    <col min="2816" max="2816" width="12.85546875" style="7" customWidth="1"/>
    <col min="2817" max="2817" width="13.5703125" style="7" customWidth="1"/>
    <col min="2818" max="2818" width="11.85546875" style="7" customWidth="1"/>
    <col min="2819" max="2819" width="5.140625" style="7" customWidth="1"/>
    <col min="2820" max="2820" width="14.5703125" style="7" customWidth="1"/>
    <col min="2821" max="2821" width="12.85546875" style="7" customWidth="1"/>
    <col min="2822" max="2822" width="13.5703125" style="7" customWidth="1"/>
    <col min="2823" max="2823" width="11.140625" style="7" customWidth="1"/>
    <col min="2824" max="2824" width="3" style="7" customWidth="1"/>
    <col min="2825" max="2825" width="0" style="7" hidden="1" customWidth="1"/>
    <col min="2826" max="2826" width="3.42578125" style="7" customWidth="1"/>
    <col min="2827" max="2827" width="106.140625" style="7" customWidth="1"/>
    <col min="2828" max="2828" width="1.85546875" style="7" customWidth="1"/>
    <col min="2829" max="2829" width="13.42578125" style="7" bestFit="1" customWidth="1"/>
    <col min="2830" max="3068" width="8.85546875" style="7"/>
    <col min="3069" max="3069" width="32.42578125" style="7" customWidth="1"/>
    <col min="3070" max="3070" width="8.85546875" style="7"/>
    <col min="3071" max="3071" width="10.42578125" style="7" customWidth="1"/>
    <col min="3072" max="3072" width="12.85546875" style="7" customWidth="1"/>
    <col min="3073" max="3073" width="13.5703125" style="7" customWidth="1"/>
    <col min="3074" max="3074" width="11.85546875" style="7" customWidth="1"/>
    <col min="3075" max="3075" width="5.140625" style="7" customWidth="1"/>
    <col min="3076" max="3076" width="14.5703125" style="7" customWidth="1"/>
    <col min="3077" max="3077" width="12.85546875" style="7" customWidth="1"/>
    <col min="3078" max="3078" width="13.5703125" style="7" customWidth="1"/>
    <col min="3079" max="3079" width="11.140625" style="7" customWidth="1"/>
    <col min="3080" max="3080" width="3" style="7" customWidth="1"/>
    <col min="3081" max="3081" width="0" style="7" hidden="1" customWidth="1"/>
    <col min="3082" max="3082" width="3.42578125" style="7" customWidth="1"/>
    <col min="3083" max="3083" width="106.140625" style="7" customWidth="1"/>
    <col min="3084" max="3084" width="1.85546875" style="7" customWidth="1"/>
    <col min="3085" max="3085" width="13.42578125" style="7" bestFit="1" customWidth="1"/>
    <col min="3086" max="3324" width="8.85546875" style="7"/>
    <col min="3325" max="3325" width="32.42578125" style="7" customWidth="1"/>
    <col min="3326" max="3326" width="8.85546875" style="7"/>
    <col min="3327" max="3327" width="10.42578125" style="7" customWidth="1"/>
    <col min="3328" max="3328" width="12.85546875" style="7" customWidth="1"/>
    <col min="3329" max="3329" width="13.5703125" style="7" customWidth="1"/>
    <col min="3330" max="3330" width="11.85546875" style="7" customWidth="1"/>
    <col min="3331" max="3331" width="5.140625" style="7" customWidth="1"/>
    <col min="3332" max="3332" width="14.5703125" style="7" customWidth="1"/>
    <col min="3333" max="3333" width="12.85546875" style="7" customWidth="1"/>
    <col min="3334" max="3334" width="13.5703125" style="7" customWidth="1"/>
    <col min="3335" max="3335" width="11.140625" style="7" customWidth="1"/>
    <col min="3336" max="3336" width="3" style="7" customWidth="1"/>
    <col min="3337" max="3337" width="0" style="7" hidden="1" customWidth="1"/>
    <col min="3338" max="3338" width="3.42578125" style="7" customWidth="1"/>
    <col min="3339" max="3339" width="106.140625" style="7" customWidth="1"/>
    <col min="3340" max="3340" width="1.85546875" style="7" customWidth="1"/>
    <col min="3341" max="3341" width="13.42578125" style="7" bestFit="1" customWidth="1"/>
    <col min="3342" max="3580" width="8.85546875" style="7"/>
    <col min="3581" max="3581" width="32.42578125" style="7" customWidth="1"/>
    <col min="3582" max="3582" width="8.85546875" style="7"/>
    <col min="3583" max="3583" width="10.42578125" style="7" customWidth="1"/>
    <col min="3584" max="3584" width="12.85546875" style="7" customWidth="1"/>
    <col min="3585" max="3585" width="13.5703125" style="7" customWidth="1"/>
    <col min="3586" max="3586" width="11.85546875" style="7" customWidth="1"/>
    <col min="3587" max="3587" width="5.140625" style="7" customWidth="1"/>
    <col min="3588" max="3588" width="14.5703125" style="7" customWidth="1"/>
    <col min="3589" max="3589" width="12.85546875" style="7" customWidth="1"/>
    <col min="3590" max="3590" width="13.5703125" style="7" customWidth="1"/>
    <col min="3591" max="3591" width="11.140625" style="7" customWidth="1"/>
    <col min="3592" max="3592" width="3" style="7" customWidth="1"/>
    <col min="3593" max="3593" width="0" style="7" hidden="1" customWidth="1"/>
    <col min="3594" max="3594" width="3.42578125" style="7" customWidth="1"/>
    <col min="3595" max="3595" width="106.140625" style="7" customWidth="1"/>
    <col min="3596" max="3596" width="1.85546875" style="7" customWidth="1"/>
    <col min="3597" max="3597" width="13.42578125" style="7" bestFit="1" customWidth="1"/>
    <col min="3598" max="3836" width="8.85546875" style="7"/>
    <col min="3837" max="3837" width="32.42578125" style="7" customWidth="1"/>
    <col min="3838" max="3838" width="8.85546875" style="7"/>
    <col min="3839" max="3839" width="10.42578125" style="7" customWidth="1"/>
    <col min="3840" max="3840" width="12.85546875" style="7" customWidth="1"/>
    <col min="3841" max="3841" width="13.5703125" style="7" customWidth="1"/>
    <col min="3842" max="3842" width="11.85546875" style="7" customWidth="1"/>
    <col min="3843" max="3843" width="5.140625" style="7" customWidth="1"/>
    <col min="3844" max="3844" width="14.5703125" style="7" customWidth="1"/>
    <col min="3845" max="3845" width="12.85546875" style="7" customWidth="1"/>
    <col min="3846" max="3846" width="13.5703125" style="7" customWidth="1"/>
    <col min="3847" max="3847" width="11.140625" style="7" customWidth="1"/>
    <col min="3848" max="3848" width="3" style="7" customWidth="1"/>
    <col min="3849" max="3849" width="0" style="7" hidden="1" customWidth="1"/>
    <col min="3850" max="3850" width="3.42578125" style="7" customWidth="1"/>
    <col min="3851" max="3851" width="106.140625" style="7" customWidth="1"/>
    <col min="3852" max="3852" width="1.85546875" style="7" customWidth="1"/>
    <col min="3853" max="3853" width="13.42578125" style="7" bestFit="1" customWidth="1"/>
    <col min="3854" max="4092" width="8.85546875" style="7"/>
    <col min="4093" max="4093" width="32.42578125" style="7" customWidth="1"/>
    <col min="4094" max="4094" width="8.85546875" style="7"/>
    <col min="4095" max="4095" width="10.42578125" style="7" customWidth="1"/>
    <col min="4096" max="4096" width="12.85546875" style="7" customWidth="1"/>
    <col min="4097" max="4097" width="13.5703125" style="7" customWidth="1"/>
    <col min="4098" max="4098" width="11.85546875" style="7" customWidth="1"/>
    <col min="4099" max="4099" width="5.140625" style="7" customWidth="1"/>
    <col min="4100" max="4100" width="14.5703125" style="7" customWidth="1"/>
    <col min="4101" max="4101" width="12.85546875" style="7" customWidth="1"/>
    <col min="4102" max="4102" width="13.5703125" style="7" customWidth="1"/>
    <col min="4103" max="4103" width="11.140625" style="7" customWidth="1"/>
    <col min="4104" max="4104" width="3" style="7" customWidth="1"/>
    <col min="4105" max="4105" width="0" style="7" hidden="1" customWidth="1"/>
    <col min="4106" max="4106" width="3.42578125" style="7" customWidth="1"/>
    <col min="4107" max="4107" width="106.140625" style="7" customWidth="1"/>
    <col min="4108" max="4108" width="1.85546875" style="7" customWidth="1"/>
    <col min="4109" max="4109" width="13.42578125" style="7" bestFit="1" customWidth="1"/>
    <col min="4110" max="4348" width="8.85546875" style="7"/>
    <col min="4349" max="4349" width="32.42578125" style="7" customWidth="1"/>
    <col min="4350" max="4350" width="8.85546875" style="7"/>
    <col min="4351" max="4351" width="10.42578125" style="7" customWidth="1"/>
    <col min="4352" max="4352" width="12.85546875" style="7" customWidth="1"/>
    <col min="4353" max="4353" width="13.5703125" style="7" customWidth="1"/>
    <col min="4354" max="4354" width="11.85546875" style="7" customWidth="1"/>
    <col min="4355" max="4355" width="5.140625" style="7" customWidth="1"/>
    <col min="4356" max="4356" width="14.5703125" style="7" customWidth="1"/>
    <col min="4357" max="4357" width="12.85546875" style="7" customWidth="1"/>
    <col min="4358" max="4358" width="13.5703125" style="7" customWidth="1"/>
    <col min="4359" max="4359" width="11.140625" style="7" customWidth="1"/>
    <col min="4360" max="4360" width="3" style="7" customWidth="1"/>
    <col min="4361" max="4361" width="0" style="7" hidden="1" customWidth="1"/>
    <col min="4362" max="4362" width="3.42578125" style="7" customWidth="1"/>
    <col min="4363" max="4363" width="106.140625" style="7" customWidth="1"/>
    <col min="4364" max="4364" width="1.85546875" style="7" customWidth="1"/>
    <col min="4365" max="4365" width="13.42578125" style="7" bestFit="1" customWidth="1"/>
    <col min="4366" max="4604" width="8.85546875" style="7"/>
    <col min="4605" max="4605" width="32.42578125" style="7" customWidth="1"/>
    <col min="4606" max="4606" width="8.85546875" style="7"/>
    <col min="4607" max="4607" width="10.42578125" style="7" customWidth="1"/>
    <col min="4608" max="4608" width="12.85546875" style="7" customWidth="1"/>
    <col min="4609" max="4609" width="13.5703125" style="7" customWidth="1"/>
    <col min="4610" max="4610" width="11.85546875" style="7" customWidth="1"/>
    <col min="4611" max="4611" width="5.140625" style="7" customWidth="1"/>
    <col min="4612" max="4612" width="14.5703125" style="7" customWidth="1"/>
    <col min="4613" max="4613" width="12.85546875" style="7" customWidth="1"/>
    <col min="4614" max="4614" width="13.5703125" style="7" customWidth="1"/>
    <col min="4615" max="4615" width="11.140625" style="7" customWidth="1"/>
    <col min="4616" max="4616" width="3" style="7" customWidth="1"/>
    <col min="4617" max="4617" width="0" style="7" hidden="1" customWidth="1"/>
    <col min="4618" max="4618" width="3.42578125" style="7" customWidth="1"/>
    <col min="4619" max="4619" width="106.140625" style="7" customWidth="1"/>
    <col min="4620" max="4620" width="1.85546875" style="7" customWidth="1"/>
    <col min="4621" max="4621" width="13.42578125" style="7" bestFit="1" customWidth="1"/>
    <col min="4622" max="4860" width="8.85546875" style="7"/>
    <col min="4861" max="4861" width="32.42578125" style="7" customWidth="1"/>
    <col min="4862" max="4862" width="8.85546875" style="7"/>
    <col min="4863" max="4863" width="10.42578125" style="7" customWidth="1"/>
    <col min="4864" max="4864" width="12.85546875" style="7" customWidth="1"/>
    <col min="4865" max="4865" width="13.5703125" style="7" customWidth="1"/>
    <col min="4866" max="4866" width="11.85546875" style="7" customWidth="1"/>
    <col min="4867" max="4867" width="5.140625" style="7" customWidth="1"/>
    <col min="4868" max="4868" width="14.5703125" style="7" customWidth="1"/>
    <col min="4869" max="4869" width="12.85546875" style="7" customWidth="1"/>
    <col min="4870" max="4870" width="13.5703125" style="7" customWidth="1"/>
    <col min="4871" max="4871" width="11.140625" style="7" customWidth="1"/>
    <col min="4872" max="4872" width="3" style="7" customWidth="1"/>
    <col min="4873" max="4873" width="0" style="7" hidden="1" customWidth="1"/>
    <col min="4874" max="4874" width="3.42578125" style="7" customWidth="1"/>
    <col min="4875" max="4875" width="106.140625" style="7" customWidth="1"/>
    <col min="4876" max="4876" width="1.85546875" style="7" customWidth="1"/>
    <col min="4877" max="4877" width="13.42578125" style="7" bestFit="1" customWidth="1"/>
    <col min="4878" max="5116" width="8.85546875" style="7"/>
    <col min="5117" max="5117" width="32.42578125" style="7" customWidth="1"/>
    <col min="5118" max="5118" width="8.85546875" style="7"/>
    <col min="5119" max="5119" width="10.42578125" style="7" customWidth="1"/>
    <col min="5120" max="5120" width="12.85546875" style="7" customWidth="1"/>
    <col min="5121" max="5121" width="13.5703125" style="7" customWidth="1"/>
    <col min="5122" max="5122" width="11.85546875" style="7" customWidth="1"/>
    <col min="5123" max="5123" width="5.140625" style="7" customWidth="1"/>
    <col min="5124" max="5124" width="14.5703125" style="7" customWidth="1"/>
    <col min="5125" max="5125" width="12.85546875" style="7" customWidth="1"/>
    <col min="5126" max="5126" width="13.5703125" style="7" customWidth="1"/>
    <col min="5127" max="5127" width="11.140625" style="7" customWidth="1"/>
    <col min="5128" max="5128" width="3" style="7" customWidth="1"/>
    <col min="5129" max="5129" width="0" style="7" hidden="1" customWidth="1"/>
    <col min="5130" max="5130" width="3.42578125" style="7" customWidth="1"/>
    <col min="5131" max="5131" width="106.140625" style="7" customWidth="1"/>
    <col min="5132" max="5132" width="1.85546875" style="7" customWidth="1"/>
    <col min="5133" max="5133" width="13.42578125" style="7" bestFit="1" customWidth="1"/>
    <col min="5134" max="5372" width="8.85546875" style="7"/>
    <col min="5373" max="5373" width="32.42578125" style="7" customWidth="1"/>
    <col min="5374" max="5374" width="8.85546875" style="7"/>
    <col min="5375" max="5375" width="10.42578125" style="7" customWidth="1"/>
    <col min="5376" max="5376" width="12.85546875" style="7" customWidth="1"/>
    <col min="5377" max="5377" width="13.5703125" style="7" customWidth="1"/>
    <col min="5378" max="5378" width="11.85546875" style="7" customWidth="1"/>
    <col min="5379" max="5379" width="5.140625" style="7" customWidth="1"/>
    <col min="5380" max="5380" width="14.5703125" style="7" customWidth="1"/>
    <col min="5381" max="5381" width="12.85546875" style="7" customWidth="1"/>
    <col min="5382" max="5382" width="13.5703125" style="7" customWidth="1"/>
    <col min="5383" max="5383" width="11.140625" style="7" customWidth="1"/>
    <col min="5384" max="5384" width="3" style="7" customWidth="1"/>
    <col min="5385" max="5385" width="0" style="7" hidden="1" customWidth="1"/>
    <col min="5386" max="5386" width="3.42578125" style="7" customWidth="1"/>
    <col min="5387" max="5387" width="106.140625" style="7" customWidth="1"/>
    <col min="5388" max="5388" width="1.85546875" style="7" customWidth="1"/>
    <col min="5389" max="5389" width="13.42578125" style="7" bestFit="1" customWidth="1"/>
    <col min="5390" max="5628" width="8.85546875" style="7"/>
    <col min="5629" max="5629" width="32.42578125" style="7" customWidth="1"/>
    <col min="5630" max="5630" width="8.85546875" style="7"/>
    <col min="5631" max="5631" width="10.42578125" style="7" customWidth="1"/>
    <col min="5632" max="5632" width="12.85546875" style="7" customWidth="1"/>
    <col min="5633" max="5633" width="13.5703125" style="7" customWidth="1"/>
    <col min="5634" max="5634" width="11.85546875" style="7" customWidth="1"/>
    <col min="5635" max="5635" width="5.140625" style="7" customWidth="1"/>
    <col min="5636" max="5636" width="14.5703125" style="7" customWidth="1"/>
    <col min="5637" max="5637" width="12.85546875" style="7" customWidth="1"/>
    <col min="5638" max="5638" width="13.5703125" style="7" customWidth="1"/>
    <col min="5639" max="5639" width="11.140625" style="7" customWidth="1"/>
    <col min="5640" max="5640" width="3" style="7" customWidth="1"/>
    <col min="5641" max="5641" width="0" style="7" hidden="1" customWidth="1"/>
    <col min="5642" max="5642" width="3.42578125" style="7" customWidth="1"/>
    <col min="5643" max="5643" width="106.140625" style="7" customWidth="1"/>
    <col min="5644" max="5644" width="1.85546875" style="7" customWidth="1"/>
    <col min="5645" max="5645" width="13.42578125" style="7" bestFit="1" customWidth="1"/>
    <col min="5646" max="5884" width="8.85546875" style="7"/>
    <col min="5885" max="5885" width="32.42578125" style="7" customWidth="1"/>
    <col min="5886" max="5886" width="8.85546875" style="7"/>
    <col min="5887" max="5887" width="10.42578125" style="7" customWidth="1"/>
    <col min="5888" max="5888" width="12.85546875" style="7" customWidth="1"/>
    <col min="5889" max="5889" width="13.5703125" style="7" customWidth="1"/>
    <col min="5890" max="5890" width="11.85546875" style="7" customWidth="1"/>
    <col min="5891" max="5891" width="5.140625" style="7" customWidth="1"/>
    <col min="5892" max="5892" width="14.5703125" style="7" customWidth="1"/>
    <col min="5893" max="5893" width="12.85546875" style="7" customWidth="1"/>
    <col min="5894" max="5894" width="13.5703125" style="7" customWidth="1"/>
    <col min="5895" max="5895" width="11.140625" style="7" customWidth="1"/>
    <col min="5896" max="5896" width="3" style="7" customWidth="1"/>
    <col min="5897" max="5897" width="0" style="7" hidden="1" customWidth="1"/>
    <col min="5898" max="5898" width="3.42578125" style="7" customWidth="1"/>
    <col min="5899" max="5899" width="106.140625" style="7" customWidth="1"/>
    <col min="5900" max="5900" width="1.85546875" style="7" customWidth="1"/>
    <col min="5901" max="5901" width="13.42578125" style="7" bestFit="1" customWidth="1"/>
    <col min="5902" max="6140" width="8.85546875" style="7"/>
    <col min="6141" max="6141" width="32.42578125" style="7" customWidth="1"/>
    <col min="6142" max="6142" width="8.85546875" style="7"/>
    <col min="6143" max="6143" width="10.42578125" style="7" customWidth="1"/>
    <col min="6144" max="6144" width="12.85546875" style="7" customWidth="1"/>
    <col min="6145" max="6145" width="13.5703125" style="7" customWidth="1"/>
    <col min="6146" max="6146" width="11.85546875" style="7" customWidth="1"/>
    <col min="6147" max="6147" width="5.140625" style="7" customWidth="1"/>
    <col min="6148" max="6148" width="14.5703125" style="7" customWidth="1"/>
    <col min="6149" max="6149" width="12.85546875" style="7" customWidth="1"/>
    <col min="6150" max="6150" width="13.5703125" style="7" customWidth="1"/>
    <col min="6151" max="6151" width="11.140625" style="7" customWidth="1"/>
    <col min="6152" max="6152" width="3" style="7" customWidth="1"/>
    <col min="6153" max="6153" width="0" style="7" hidden="1" customWidth="1"/>
    <col min="6154" max="6154" width="3.42578125" style="7" customWidth="1"/>
    <col min="6155" max="6155" width="106.140625" style="7" customWidth="1"/>
    <col min="6156" max="6156" width="1.85546875" style="7" customWidth="1"/>
    <col min="6157" max="6157" width="13.42578125" style="7" bestFit="1" customWidth="1"/>
    <col min="6158" max="6396" width="8.85546875" style="7"/>
    <col min="6397" max="6397" width="32.42578125" style="7" customWidth="1"/>
    <col min="6398" max="6398" width="8.85546875" style="7"/>
    <col min="6399" max="6399" width="10.42578125" style="7" customWidth="1"/>
    <col min="6400" max="6400" width="12.85546875" style="7" customWidth="1"/>
    <col min="6401" max="6401" width="13.5703125" style="7" customWidth="1"/>
    <col min="6402" max="6402" width="11.85546875" style="7" customWidth="1"/>
    <col min="6403" max="6403" width="5.140625" style="7" customWidth="1"/>
    <col min="6404" max="6404" width="14.5703125" style="7" customWidth="1"/>
    <col min="6405" max="6405" width="12.85546875" style="7" customWidth="1"/>
    <col min="6406" max="6406" width="13.5703125" style="7" customWidth="1"/>
    <col min="6407" max="6407" width="11.140625" style="7" customWidth="1"/>
    <col min="6408" max="6408" width="3" style="7" customWidth="1"/>
    <col min="6409" max="6409" width="0" style="7" hidden="1" customWidth="1"/>
    <col min="6410" max="6410" width="3.42578125" style="7" customWidth="1"/>
    <col min="6411" max="6411" width="106.140625" style="7" customWidth="1"/>
    <col min="6412" max="6412" width="1.85546875" style="7" customWidth="1"/>
    <col min="6413" max="6413" width="13.42578125" style="7" bestFit="1" customWidth="1"/>
    <col min="6414" max="6652" width="8.85546875" style="7"/>
    <col min="6653" max="6653" width="32.42578125" style="7" customWidth="1"/>
    <col min="6654" max="6654" width="8.85546875" style="7"/>
    <col min="6655" max="6655" width="10.42578125" style="7" customWidth="1"/>
    <col min="6656" max="6656" width="12.85546875" style="7" customWidth="1"/>
    <col min="6657" max="6657" width="13.5703125" style="7" customWidth="1"/>
    <col min="6658" max="6658" width="11.85546875" style="7" customWidth="1"/>
    <col min="6659" max="6659" width="5.140625" style="7" customWidth="1"/>
    <col min="6660" max="6660" width="14.5703125" style="7" customWidth="1"/>
    <col min="6661" max="6661" width="12.85546875" style="7" customWidth="1"/>
    <col min="6662" max="6662" width="13.5703125" style="7" customWidth="1"/>
    <col min="6663" max="6663" width="11.140625" style="7" customWidth="1"/>
    <col min="6664" max="6664" width="3" style="7" customWidth="1"/>
    <col min="6665" max="6665" width="0" style="7" hidden="1" customWidth="1"/>
    <col min="6666" max="6666" width="3.42578125" style="7" customWidth="1"/>
    <col min="6667" max="6667" width="106.140625" style="7" customWidth="1"/>
    <col min="6668" max="6668" width="1.85546875" style="7" customWidth="1"/>
    <col min="6669" max="6669" width="13.42578125" style="7" bestFit="1" customWidth="1"/>
    <col min="6670" max="6908" width="8.85546875" style="7"/>
    <col min="6909" max="6909" width="32.42578125" style="7" customWidth="1"/>
    <col min="6910" max="6910" width="8.85546875" style="7"/>
    <col min="6911" max="6911" width="10.42578125" style="7" customWidth="1"/>
    <col min="6912" max="6912" width="12.85546875" style="7" customWidth="1"/>
    <col min="6913" max="6913" width="13.5703125" style="7" customWidth="1"/>
    <col min="6914" max="6914" width="11.85546875" style="7" customWidth="1"/>
    <col min="6915" max="6915" width="5.140625" style="7" customWidth="1"/>
    <col min="6916" max="6916" width="14.5703125" style="7" customWidth="1"/>
    <col min="6917" max="6917" width="12.85546875" style="7" customWidth="1"/>
    <col min="6918" max="6918" width="13.5703125" style="7" customWidth="1"/>
    <col min="6919" max="6919" width="11.140625" style="7" customWidth="1"/>
    <col min="6920" max="6920" width="3" style="7" customWidth="1"/>
    <col min="6921" max="6921" width="0" style="7" hidden="1" customWidth="1"/>
    <col min="6922" max="6922" width="3.42578125" style="7" customWidth="1"/>
    <col min="6923" max="6923" width="106.140625" style="7" customWidth="1"/>
    <col min="6924" max="6924" width="1.85546875" style="7" customWidth="1"/>
    <col min="6925" max="6925" width="13.42578125" style="7" bestFit="1" customWidth="1"/>
    <col min="6926" max="7164" width="8.85546875" style="7"/>
    <col min="7165" max="7165" width="32.42578125" style="7" customWidth="1"/>
    <col min="7166" max="7166" width="8.85546875" style="7"/>
    <col min="7167" max="7167" width="10.42578125" style="7" customWidth="1"/>
    <col min="7168" max="7168" width="12.85546875" style="7" customWidth="1"/>
    <col min="7169" max="7169" width="13.5703125" style="7" customWidth="1"/>
    <col min="7170" max="7170" width="11.85546875" style="7" customWidth="1"/>
    <col min="7171" max="7171" width="5.140625" style="7" customWidth="1"/>
    <col min="7172" max="7172" width="14.5703125" style="7" customWidth="1"/>
    <col min="7173" max="7173" width="12.85546875" style="7" customWidth="1"/>
    <col min="7174" max="7174" width="13.5703125" style="7" customWidth="1"/>
    <col min="7175" max="7175" width="11.140625" style="7" customWidth="1"/>
    <col min="7176" max="7176" width="3" style="7" customWidth="1"/>
    <col min="7177" max="7177" width="0" style="7" hidden="1" customWidth="1"/>
    <col min="7178" max="7178" width="3.42578125" style="7" customWidth="1"/>
    <col min="7179" max="7179" width="106.140625" style="7" customWidth="1"/>
    <col min="7180" max="7180" width="1.85546875" style="7" customWidth="1"/>
    <col min="7181" max="7181" width="13.42578125" style="7" bestFit="1" customWidth="1"/>
    <col min="7182" max="7420" width="8.85546875" style="7"/>
    <col min="7421" max="7421" width="32.42578125" style="7" customWidth="1"/>
    <col min="7422" max="7422" width="8.85546875" style="7"/>
    <col min="7423" max="7423" width="10.42578125" style="7" customWidth="1"/>
    <col min="7424" max="7424" width="12.85546875" style="7" customWidth="1"/>
    <col min="7425" max="7425" width="13.5703125" style="7" customWidth="1"/>
    <col min="7426" max="7426" width="11.85546875" style="7" customWidth="1"/>
    <col min="7427" max="7427" width="5.140625" style="7" customWidth="1"/>
    <col min="7428" max="7428" width="14.5703125" style="7" customWidth="1"/>
    <col min="7429" max="7429" width="12.85546875" style="7" customWidth="1"/>
    <col min="7430" max="7430" width="13.5703125" style="7" customWidth="1"/>
    <col min="7431" max="7431" width="11.140625" style="7" customWidth="1"/>
    <col min="7432" max="7432" width="3" style="7" customWidth="1"/>
    <col min="7433" max="7433" width="0" style="7" hidden="1" customWidth="1"/>
    <col min="7434" max="7434" width="3.42578125" style="7" customWidth="1"/>
    <col min="7435" max="7435" width="106.140625" style="7" customWidth="1"/>
    <col min="7436" max="7436" width="1.85546875" style="7" customWidth="1"/>
    <col min="7437" max="7437" width="13.42578125" style="7" bestFit="1" customWidth="1"/>
    <col min="7438" max="7676" width="8.85546875" style="7"/>
    <col min="7677" max="7677" width="32.42578125" style="7" customWidth="1"/>
    <col min="7678" max="7678" width="8.85546875" style="7"/>
    <col min="7679" max="7679" width="10.42578125" style="7" customWidth="1"/>
    <col min="7680" max="7680" width="12.85546875" style="7" customWidth="1"/>
    <col min="7681" max="7681" width="13.5703125" style="7" customWidth="1"/>
    <col min="7682" max="7682" width="11.85546875" style="7" customWidth="1"/>
    <col min="7683" max="7683" width="5.140625" style="7" customWidth="1"/>
    <col min="7684" max="7684" width="14.5703125" style="7" customWidth="1"/>
    <col min="7685" max="7685" width="12.85546875" style="7" customWidth="1"/>
    <col min="7686" max="7686" width="13.5703125" style="7" customWidth="1"/>
    <col min="7687" max="7687" width="11.140625" style="7" customWidth="1"/>
    <col min="7688" max="7688" width="3" style="7" customWidth="1"/>
    <col min="7689" max="7689" width="0" style="7" hidden="1" customWidth="1"/>
    <col min="7690" max="7690" width="3.42578125" style="7" customWidth="1"/>
    <col min="7691" max="7691" width="106.140625" style="7" customWidth="1"/>
    <col min="7692" max="7692" width="1.85546875" style="7" customWidth="1"/>
    <col min="7693" max="7693" width="13.42578125" style="7" bestFit="1" customWidth="1"/>
    <col min="7694" max="7932" width="8.85546875" style="7"/>
    <col min="7933" max="7933" width="32.42578125" style="7" customWidth="1"/>
    <col min="7934" max="7934" width="8.85546875" style="7"/>
    <col min="7935" max="7935" width="10.42578125" style="7" customWidth="1"/>
    <col min="7936" max="7936" width="12.85546875" style="7" customWidth="1"/>
    <col min="7937" max="7937" width="13.5703125" style="7" customWidth="1"/>
    <col min="7938" max="7938" width="11.85546875" style="7" customWidth="1"/>
    <col min="7939" max="7939" width="5.140625" style="7" customWidth="1"/>
    <col min="7940" max="7940" width="14.5703125" style="7" customWidth="1"/>
    <col min="7941" max="7941" width="12.85546875" style="7" customWidth="1"/>
    <col min="7942" max="7942" width="13.5703125" style="7" customWidth="1"/>
    <col min="7943" max="7943" width="11.140625" style="7" customWidth="1"/>
    <col min="7944" max="7944" width="3" style="7" customWidth="1"/>
    <col min="7945" max="7945" width="0" style="7" hidden="1" customWidth="1"/>
    <col min="7946" max="7946" width="3.42578125" style="7" customWidth="1"/>
    <col min="7947" max="7947" width="106.140625" style="7" customWidth="1"/>
    <col min="7948" max="7948" width="1.85546875" style="7" customWidth="1"/>
    <col min="7949" max="7949" width="13.42578125" style="7" bestFit="1" customWidth="1"/>
    <col min="7950" max="8188" width="8.85546875" style="7"/>
    <col min="8189" max="8189" width="32.42578125" style="7" customWidth="1"/>
    <col min="8190" max="8190" width="8.85546875" style="7"/>
    <col min="8191" max="8191" width="10.42578125" style="7" customWidth="1"/>
    <col min="8192" max="8192" width="12.85546875" style="7" customWidth="1"/>
    <col min="8193" max="8193" width="13.5703125" style="7" customWidth="1"/>
    <col min="8194" max="8194" width="11.85546875" style="7" customWidth="1"/>
    <col min="8195" max="8195" width="5.140625" style="7" customWidth="1"/>
    <col min="8196" max="8196" width="14.5703125" style="7" customWidth="1"/>
    <col min="8197" max="8197" width="12.85546875" style="7" customWidth="1"/>
    <col min="8198" max="8198" width="13.5703125" style="7" customWidth="1"/>
    <col min="8199" max="8199" width="11.140625" style="7" customWidth="1"/>
    <col min="8200" max="8200" width="3" style="7" customWidth="1"/>
    <col min="8201" max="8201" width="0" style="7" hidden="1" customWidth="1"/>
    <col min="8202" max="8202" width="3.42578125" style="7" customWidth="1"/>
    <col min="8203" max="8203" width="106.140625" style="7" customWidth="1"/>
    <col min="8204" max="8204" width="1.85546875" style="7" customWidth="1"/>
    <col min="8205" max="8205" width="13.42578125" style="7" bestFit="1" customWidth="1"/>
    <col min="8206" max="8444" width="8.85546875" style="7"/>
    <col min="8445" max="8445" width="32.42578125" style="7" customWidth="1"/>
    <col min="8446" max="8446" width="8.85546875" style="7"/>
    <col min="8447" max="8447" width="10.42578125" style="7" customWidth="1"/>
    <col min="8448" max="8448" width="12.85546875" style="7" customWidth="1"/>
    <col min="8449" max="8449" width="13.5703125" style="7" customWidth="1"/>
    <col min="8450" max="8450" width="11.85546875" style="7" customWidth="1"/>
    <col min="8451" max="8451" width="5.140625" style="7" customWidth="1"/>
    <col min="8452" max="8452" width="14.5703125" style="7" customWidth="1"/>
    <col min="8453" max="8453" width="12.85546875" style="7" customWidth="1"/>
    <col min="8454" max="8454" width="13.5703125" style="7" customWidth="1"/>
    <col min="8455" max="8455" width="11.140625" style="7" customWidth="1"/>
    <col min="8456" max="8456" width="3" style="7" customWidth="1"/>
    <col min="8457" max="8457" width="0" style="7" hidden="1" customWidth="1"/>
    <col min="8458" max="8458" width="3.42578125" style="7" customWidth="1"/>
    <col min="8459" max="8459" width="106.140625" style="7" customWidth="1"/>
    <col min="8460" max="8460" width="1.85546875" style="7" customWidth="1"/>
    <col min="8461" max="8461" width="13.42578125" style="7" bestFit="1" customWidth="1"/>
    <col min="8462" max="8700" width="8.85546875" style="7"/>
    <col min="8701" max="8701" width="32.42578125" style="7" customWidth="1"/>
    <col min="8702" max="8702" width="8.85546875" style="7"/>
    <col min="8703" max="8703" width="10.42578125" style="7" customWidth="1"/>
    <col min="8704" max="8704" width="12.85546875" style="7" customWidth="1"/>
    <col min="8705" max="8705" width="13.5703125" style="7" customWidth="1"/>
    <col min="8706" max="8706" width="11.85546875" style="7" customWidth="1"/>
    <col min="8707" max="8707" width="5.140625" style="7" customWidth="1"/>
    <col min="8708" max="8708" width="14.5703125" style="7" customWidth="1"/>
    <col min="8709" max="8709" width="12.85546875" style="7" customWidth="1"/>
    <col min="8710" max="8710" width="13.5703125" style="7" customWidth="1"/>
    <col min="8711" max="8711" width="11.140625" style="7" customWidth="1"/>
    <col min="8712" max="8712" width="3" style="7" customWidth="1"/>
    <col min="8713" max="8713" width="0" style="7" hidden="1" customWidth="1"/>
    <col min="8714" max="8714" width="3.42578125" style="7" customWidth="1"/>
    <col min="8715" max="8715" width="106.140625" style="7" customWidth="1"/>
    <col min="8716" max="8716" width="1.85546875" style="7" customWidth="1"/>
    <col min="8717" max="8717" width="13.42578125" style="7" bestFit="1" customWidth="1"/>
    <col min="8718" max="8956" width="8.85546875" style="7"/>
    <col min="8957" max="8957" width="32.42578125" style="7" customWidth="1"/>
    <col min="8958" max="8958" width="8.85546875" style="7"/>
    <col min="8959" max="8959" width="10.42578125" style="7" customWidth="1"/>
    <col min="8960" max="8960" width="12.85546875" style="7" customWidth="1"/>
    <col min="8961" max="8961" width="13.5703125" style="7" customWidth="1"/>
    <col min="8962" max="8962" width="11.85546875" style="7" customWidth="1"/>
    <col min="8963" max="8963" width="5.140625" style="7" customWidth="1"/>
    <col min="8964" max="8964" width="14.5703125" style="7" customWidth="1"/>
    <col min="8965" max="8965" width="12.85546875" style="7" customWidth="1"/>
    <col min="8966" max="8966" width="13.5703125" style="7" customWidth="1"/>
    <col min="8967" max="8967" width="11.140625" style="7" customWidth="1"/>
    <col min="8968" max="8968" width="3" style="7" customWidth="1"/>
    <col min="8969" max="8969" width="0" style="7" hidden="1" customWidth="1"/>
    <col min="8970" max="8970" width="3.42578125" style="7" customWidth="1"/>
    <col min="8971" max="8971" width="106.140625" style="7" customWidth="1"/>
    <col min="8972" max="8972" width="1.85546875" style="7" customWidth="1"/>
    <col min="8973" max="8973" width="13.42578125" style="7" bestFit="1" customWidth="1"/>
    <col min="8974" max="9212" width="8.85546875" style="7"/>
    <col min="9213" max="9213" width="32.42578125" style="7" customWidth="1"/>
    <col min="9214" max="9214" width="8.85546875" style="7"/>
    <col min="9215" max="9215" width="10.42578125" style="7" customWidth="1"/>
    <col min="9216" max="9216" width="12.85546875" style="7" customWidth="1"/>
    <col min="9217" max="9217" width="13.5703125" style="7" customWidth="1"/>
    <col min="9218" max="9218" width="11.85546875" style="7" customWidth="1"/>
    <col min="9219" max="9219" width="5.140625" style="7" customWidth="1"/>
    <col min="9220" max="9220" width="14.5703125" style="7" customWidth="1"/>
    <col min="9221" max="9221" width="12.85546875" style="7" customWidth="1"/>
    <col min="9222" max="9222" width="13.5703125" style="7" customWidth="1"/>
    <col min="9223" max="9223" width="11.140625" style="7" customWidth="1"/>
    <col min="9224" max="9224" width="3" style="7" customWidth="1"/>
    <col min="9225" max="9225" width="0" style="7" hidden="1" customWidth="1"/>
    <col min="9226" max="9226" width="3.42578125" style="7" customWidth="1"/>
    <col min="9227" max="9227" width="106.140625" style="7" customWidth="1"/>
    <col min="9228" max="9228" width="1.85546875" style="7" customWidth="1"/>
    <col min="9229" max="9229" width="13.42578125" style="7" bestFit="1" customWidth="1"/>
    <col min="9230" max="9468" width="8.85546875" style="7"/>
    <col min="9469" max="9469" width="32.42578125" style="7" customWidth="1"/>
    <col min="9470" max="9470" width="8.85546875" style="7"/>
    <col min="9471" max="9471" width="10.42578125" style="7" customWidth="1"/>
    <col min="9472" max="9472" width="12.85546875" style="7" customWidth="1"/>
    <col min="9473" max="9473" width="13.5703125" style="7" customWidth="1"/>
    <col min="9474" max="9474" width="11.85546875" style="7" customWidth="1"/>
    <col min="9475" max="9475" width="5.140625" style="7" customWidth="1"/>
    <col min="9476" max="9476" width="14.5703125" style="7" customWidth="1"/>
    <col min="9477" max="9477" width="12.85546875" style="7" customWidth="1"/>
    <col min="9478" max="9478" width="13.5703125" style="7" customWidth="1"/>
    <col min="9479" max="9479" width="11.140625" style="7" customWidth="1"/>
    <col min="9480" max="9480" width="3" style="7" customWidth="1"/>
    <col min="9481" max="9481" width="0" style="7" hidden="1" customWidth="1"/>
    <col min="9482" max="9482" width="3.42578125" style="7" customWidth="1"/>
    <col min="9483" max="9483" width="106.140625" style="7" customWidth="1"/>
    <col min="9484" max="9484" width="1.85546875" style="7" customWidth="1"/>
    <col min="9485" max="9485" width="13.42578125" style="7" bestFit="1" customWidth="1"/>
    <col min="9486" max="9724" width="8.85546875" style="7"/>
    <col min="9725" max="9725" width="32.42578125" style="7" customWidth="1"/>
    <col min="9726" max="9726" width="8.85546875" style="7"/>
    <col min="9727" max="9727" width="10.42578125" style="7" customWidth="1"/>
    <col min="9728" max="9728" width="12.85546875" style="7" customWidth="1"/>
    <col min="9729" max="9729" width="13.5703125" style="7" customWidth="1"/>
    <col min="9730" max="9730" width="11.85546875" style="7" customWidth="1"/>
    <col min="9731" max="9731" width="5.140625" style="7" customWidth="1"/>
    <col min="9732" max="9732" width="14.5703125" style="7" customWidth="1"/>
    <col min="9733" max="9733" width="12.85546875" style="7" customWidth="1"/>
    <col min="9734" max="9734" width="13.5703125" style="7" customWidth="1"/>
    <col min="9735" max="9735" width="11.140625" style="7" customWidth="1"/>
    <col min="9736" max="9736" width="3" style="7" customWidth="1"/>
    <col min="9737" max="9737" width="0" style="7" hidden="1" customWidth="1"/>
    <col min="9738" max="9738" width="3.42578125" style="7" customWidth="1"/>
    <col min="9739" max="9739" width="106.140625" style="7" customWidth="1"/>
    <col min="9740" max="9740" width="1.85546875" style="7" customWidth="1"/>
    <col min="9741" max="9741" width="13.42578125" style="7" bestFit="1" customWidth="1"/>
    <col min="9742" max="9980" width="8.85546875" style="7"/>
    <col min="9981" max="9981" width="32.42578125" style="7" customWidth="1"/>
    <col min="9982" max="9982" width="8.85546875" style="7"/>
    <col min="9983" max="9983" width="10.42578125" style="7" customWidth="1"/>
    <col min="9984" max="9984" width="12.85546875" style="7" customWidth="1"/>
    <col min="9985" max="9985" width="13.5703125" style="7" customWidth="1"/>
    <col min="9986" max="9986" width="11.85546875" style="7" customWidth="1"/>
    <col min="9987" max="9987" width="5.140625" style="7" customWidth="1"/>
    <col min="9988" max="9988" width="14.5703125" style="7" customWidth="1"/>
    <col min="9989" max="9989" width="12.85546875" style="7" customWidth="1"/>
    <col min="9990" max="9990" width="13.5703125" style="7" customWidth="1"/>
    <col min="9991" max="9991" width="11.140625" style="7" customWidth="1"/>
    <col min="9992" max="9992" width="3" style="7" customWidth="1"/>
    <col min="9993" max="9993" width="0" style="7" hidden="1" customWidth="1"/>
    <col min="9994" max="9994" width="3.42578125" style="7" customWidth="1"/>
    <col min="9995" max="9995" width="106.140625" style="7" customWidth="1"/>
    <col min="9996" max="9996" width="1.85546875" style="7" customWidth="1"/>
    <col min="9997" max="9997" width="13.42578125" style="7" bestFit="1" customWidth="1"/>
    <col min="9998" max="10236" width="8.85546875" style="7"/>
    <col min="10237" max="10237" width="32.42578125" style="7" customWidth="1"/>
    <col min="10238" max="10238" width="8.85546875" style="7"/>
    <col min="10239" max="10239" width="10.42578125" style="7" customWidth="1"/>
    <col min="10240" max="10240" width="12.85546875" style="7" customWidth="1"/>
    <col min="10241" max="10241" width="13.5703125" style="7" customWidth="1"/>
    <col min="10242" max="10242" width="11.85546875" style="7" customWidth="1"/>
    <col min="10243" max="10243" width="5.140625" style="7" customWidth="1"/>
    <col min="10244" max="10244" width="14.5703125" style="7" customWidth="1"/>
    <col min="10245" max="10245" width="12.85546875" style="7" customWidth="1"/>
    <col min="10246" max="10246" width="13.5703125" style="7" customWidth="1"/>
    <col min="10247" max="10247" width="11.140625" style="7" customWidth="1"/>
    <col min="10248" max="10248" width="3" style="7" customWidth="1"/>
    <col min="10249" max="10249" width="0" style="7" hidden="1" customWidth="1"/>
    <col min="10250" max="10250" width="3.42578125" style="7" customWidth="1"/>
    <col min="10251" max="10251" width="106.140625" style="7" customWidth="1"/>
    <col min="10252" max="10252" width="1.85546875" style="7" customWidth="1"/>
    <col min="10253" max="10253" width="13.42578125" style="7" bestFit="1" customWidth="1"/>
    <col min="10254" max="10492" width="8.85546875" style="7"/>
    <col min="10493" max="10493" width="32.42578125" style="7" customWidth="1"/>
    <col min="10494" max="10494" width="8.85546875" style="7"/>
    <col min="10495" max="10495" width="10.42578125" style="7" customWidth="1"/>
    <col min="10496" max="10496" width="12.85546875" style="7" customWidth="1"/>
    <col min="10497" max="10497" width="13.5703125" style="7" customWidth="1"/>
    <col min="10498" max="10498" width="11.85546875" style="7" customWidth="1"/>
    <col min="10499" max="10499" width="5.140625" style="7" customWidth="1"/>
    <col min="10500" max="10500" width="14.5703125" style="7" customWidth="1"/>
    <col min="10501" max="10501" width="12.85546875" style="7" customWidth="1"/>
    <col min="10502" max="10502" width="13.5703125" style="7" customWidth="1"/>
    <col min="10503" max="10503" width="11.140625" style="7" customWidth="1"/>
    <col min="10504" max="10504" width="3" style="7" customWidth="1"/>
    <col min="10505" max="10505" width="0" style="7" hidden="1" customWidth="1"/>
    <col min="10506" max="10506" width="3.42578125" style="7" customWidth="1"/>
    <col min="10507" max="10507" width="106.140625" style="7" customWidth="1"/>
    <col min="10508" max="10508" width="1.85546875" style="7" customWidth="1"/>
    <col min="10509" max="10509" width="13.42578125" style="7" bestFit="1" customWidth="1"/>
    <col min="10510" max="10748" width="8.85546875" style="7"/>
    <col min="10749" max="10749" width="32.42578125" style="7" customWidth="1"/>
    <col min="10750" max="10750" width="8.85546875" style="7"/>
    <col min="10751" max="10751" width="10.42578125" style="7" customWidth="1"/>
    <col min="10752" max="10752" width="12.85546875" style="7" customWidth="1"/>
    <col min="10753" max="10753" width="13.5703125" style="7" customWidth="1"/>
    <col min="10754" max="10754" width="11.85546875" style="7" customWidth="1"/>
    <col min="10755" max="10755" width="5.140625" style="7" customWidth="1"/>
    <col min="10756" max="10756" width="14.5703125" style="7" customWidth="1"/>
    <col min="10757" max="10757" width="12.85546875" style="7" customWidth="1"/>
    <col min="10758" max="10758" width="13.5703125" style="7" customWidth="1"/>
    <col min="10759" max="10759" width="11.140625" style="7" customWidth="1"/>
    <col min="10760" max="10760" width="3" style="7" customWidth="1"/>
    <col min="10761" max="10761" width="0" style="7" hidden="1" customWidth="1"/>
    <col min="10762" max="10762" width="3.42578125" style="7" customWidth="1"/>
    <col min="10763" max="10763" width="106.140625" style="7" customWidth="1"/>
    <col min="10764" max="10764" width="1.85546875" style="7" customWidth="1"/>
    <col min="10765" max="10765" width="13.42578125" style="7" bestFit="1" customWidth="1"/>
    <col min="10766" max="11004" width="8.85546875" style="7"/>
    <col min="11005" max="11005" width="32.42578125" style="7" customWidth="1"/>
    <col min="11006" max="11006" width="8.85546875" style="7"/>
    <col min="11007" max="11007" width="10.42578125" style="7" customWidth="1"/>
    <col min="11008" max="11008" width="12.85546875" style="7" customWidth="1"/>
    <col min="11009" max="11009" width="13.5703125" style="7" customWidth="1"/>
    <col min="11010" max="11010" width="11.85546875" style="7" customWidth="1"/>
    <col min="11011" max="11011" width="5.140625" style="7" customWidth="1"/>
    <col min="11012" max="11012" width="14.5703125" style="7" customWidth="1"/>
    <col min="11013" max="11013" width="12.85546875" style="7" customWidth="1"/>
    <col min="11014" max="11014" width="13.5703125" style="7" customWidth="1"/>
    <col min="11015" max="11015" width="11.140625" style="7" customWidth="1"/>
    <col min="11016" max="11016" width="3" style="7" customWidth="1"/>
    <col min="11017" max="11017" width="0" style="7" hidden="1" customWidth="1"/>
    <col min="11018" max="11018" width="3.42578125" style="7" customWidth="1"/>
    <col min="11019" max="11019" width="106.140625" style="7" customWidth="1"/>
    <col min="11020" max="11020" width="1.85546875" style="7" customWidth="1"/>
    <col min="11021" max="11021" width="13.42578125" style="7" bestFit="1" customWidth="1"/>
    <col min="11022" max="11260" width="8.85546875" style="7"/>
    <col min="11261" max="11261" width="32.42578125" style="7" customWidth="1"/>
    <col min="11262" max="11262" width="8.85546875" style="7"/>
    <col min="11263" max="11263" width="10.42578125" style="7" customWidth="1"/>
    <col min="11264" max="11264" width="12.85546875" style="7" customWidth="1"/>
    <col min="11265" max="11265" width="13.5703125" style="7" customWidth="1"/>
    <col min="11266" max="11266" width="11.85546875" style="7" customWidth="1"/>
    <col min="11267" max="11267" width="5.140625" style="7" customWidth="1"/>
    <col min="11268" max="11268" width="14.5703125" style="7" customWidth="1"/>
    <col min="11269" max="11269" width="12.85546875" style="7" customWidth="1"/>
    <col min="11270" max="11270" width="13.5703125" style="7" customWidth="1"/>
    <col min="11271" max="11271" width="11.140625" style="7" customWidth="1"/>
    <col min="11272" max="11272" width="3" style="7" customWidth="1"/>
    <col min="11273" max="11273" width="0" style="7" hidden="1" customWidth="1"/>
    <col min="11274" max="11274" width="3.42578125" style="7" customWidth="1"/>
    <col min="11275" max="11275" width="106.140625" style="7" customWidth="1"/>
    <col min="11276" max="11276" width="1.85546875" style="7" customWidth="1"/>
    <col min="11277" max="11277" width="13.42578125" style="7" bestFit="1" customWidth="1"/>
    <col min="11278" max="11516" width="8.85546875" style="7"/>
    <col min="11517" max="11517" width="32.42578125" style="7" customWidth="1"/>
    <col min="11518" max="11518" width="8.85546875" style="7"/>
    <col min="11519" max="11519" width="10.42578125" style="7" customWidth="1"/>
    <col min="11520" max="11520" width="12.85546875" style="7" customWidth="1"/>
    <col min="11521" max="11521" width="13.5703125" style="7" customWidth="1"/>
    <col min="11522" max="11522" width="11.85546875" style="7" customWidth="1"/>
    <col min="11523" max="11523" width="5.140625" style="7" customWidth="1"/>
    <col min="11524" max="11524" width="14.5703125" style="7" customWidth="1"/>
    <col min="11525" max="11525" width="12.85546875" style="7" customWidth="1"/>
    <col min="11526" max="11526" width="13.5703125" style="7" customWidth="1"/>
    <col min="11527" max="11527" width="11.140625" style="7" customWidth="1"/>
    <col min="11528" max="11528" width="3" style="7" customWidth="1"/>
    <col min="11529" max="11529" width="0" style="7" hidden="1" customWidth="1"/>
    <col min="11530" max="11530" width="3.42578125" style="7" customWidth="1"/>
    <col min="11531" max="11531" width="106.140625" style="7" customWidth="1"/>
    <col min="11532" max="11532" width="1.85546875" style="7" customWidth="1"/>
    <col min="11533" max="11533" width="13.42578125" style="7" bestFit="1" customWidth="1"/>
    <col min="11534" max="11772" width="8.85546875" style="7"/>
    <col min="11773" max="11773" width="32.42578125" style="7" customWidth="1"/>
    <col min="11774" max="11774" width="8.85546875" style="7"/>
    <col min="11775" max="11775" width="10.42578125" style="7" customWidth="1"/>
    <col min="11776" max="11776" width="12.85546875" style="7" customWidth="1"/>
    <col min="11777" max="11777" width="13.5703125" style="7" customWidth="1"/>
    <col min="11778" max="11778" width="11.85546875" style="7" customWidth="1"/>
    <col min="11779" max="11779" width="5.140625" style="7" customWidth="1"/>
    <col min="11780" max="11780" width="14.5703125" style="7" customWidth="1"/>
    <col min="11781" max="11781" width="12.85546875" style="7" customWidth="1"/>
    <col min="11782" max="11782" width="13.5703125" style="7" customWidth="1"/>
    <col min="11783" max="11783" width="11.140625" style="7" customWidth="1"/>
    <col min="11784" max="11784" width="3" style="7" customWidth="1"/>
    <col min="11785" max="11785" width="0" style="7" hidden="1" customWidth="1"/>
    <col min="11786" max="11786" width="3.42578125" style="7" customWidth="1"/>
    <col min="11787" max="11787" width="106.140625" style="7" customWidth="1"/>
    <col min="11788" max="11788" width="1.85546875" style="7" customWidth="1"/>
    <col min="11789" max="11789" width="13.42578125" style="7" bestFit="1" customWidth="1"/>
    <col min="11790" max="12028" width="8.85546875" style="7"/>
    <col min="12029" max="12029" width="32.42578125" style="7" customWidth="1"/>
    <col min="12030" max="12030" width="8.85546875" style="7"/>
    <col min="12031" max="12031" width="10.42578125" style="7" customWidth="1"/>
    <col min="12032" max="12032" width="12.85546875" style="7" customWidth="1"/>
    <col min="12033" max="12033" width="13.5703125" style="7" customWidth="1"/>
    <col min="12034" max="12034" width="11.85546875" style="7" customWidth="1"/>
    <col min="12035" max="12035" width="5.140625" style="7" customWidth="1"/>
    <col min="12036" max="12036" width="14.5703125" style="7" customWidth="1"/>
    <col min="12037" max="12037" width="12.85546875" style="7" customWidth="1"/>
    <col min="12038" max="12038" width="13.5703125" style="7" customWidth="1"/>
    <col min="12039" max="12039" width="11.140625" style="7" customWidth="1"/>
    <col min="12040" max="12040" width="3" style="7" customWidth="1"/>
    <col min="12041" max="12041" width="0" style="7" hidden="1" customWidth="1"/>
    <col min="12042" max="12042" width="3.42578125" style="7" customWidth="1"/>
    <col min="12043" max="12043" width="106.140625" style="7" customWidth="1"/>
    <col min="12044" max="12044" width="1.85546875" style="7" customWidth="1"/>
    <col min="12045" max="12045" width="13.42578125" style="7" bestFit="1" customWidth="1"/>
    <col min="12046" max="12284" width="8.85546875" style="7"/>
    <col min="12285" max="12285" width="32.42578125" style="7" customWidth="1"/>
    <col min="12286" max="12286" width="8.85546875" style="7"/>
    <col min="12287" max="12287" width="10.42578125" style="7" customWidth="1"/>
    <col min="12288" max="12288" width="12.85546875" style="7" customWidth="1"/>
    <col min="12289" max="12289" width="13.5703125" style="7" customWidth="1"/>
    <col min="12290" max="12290" width="11.85546875" style="7" customWidth="1"/>
    <col min="12291" max="12291" width="5.140625" style="7" customWidth="1"/>
    <col min="12292" max="12292" width="14.5703125" style="7" customWidth="1"/>
    <col min="12293" max="12293" width="12.85546875" style="7" customWidth="1"/>
    <col min="12294" max="12294" width="13.5703125" style="7" customWidth="1"/>
    <col min="12295" max="12295" width="11.140625" style="7" customWidth="1"/>
    <col min="12296" max="12296" width="3" style="7" customWidth="1"/>
    <col min="12297" max="12297" width="0" style="7" hidden="1" customWidth="1"/>
    <col min="12298" max="12298" width="3.42578125" style="7" customWidth="1"/>
    <col min="12299" max="12299" width="106.140625" style="7" customWidth="1"/>
    <col min="12300" max="12300" width="1.85546875" style="7" customWidth="1"/>
    <col min="12301" max="12301" width="13.42578125" style="7" bestFit="1" customWidth="1"/>
    <col min="12302" max="12540" width="8.85546875" style="7"/>
    <col min="12541" max="12541" width="32.42578125" style="7" customWidth="1"/>
    <col min="12542" max="12542" width="8.85546875" style="7"/>
    <col min="12543" max="12543" width="10.42578125" style="7" customWidth="1"/>
    <col min="12544" max="12544" width="12.85546875" style="7" customWidth="1"/>
    <col min="12545" max="12545" width="13.5703125" style="7" customWidth="1"/>
    <col min="12546" max="12546" width="11.85546875" style="7" customWidth="1"/>
    <col min="12547" max="12547" width="5.140625" style="7" customWidth="1"/>
    <col min="12548" max="12548" width="14.5703125" style="7" customWidth="1"/>
    <col min="12549" max="12549" width="12.85546875" style="7" customWidth="1"/>
    <col min="12550" max="12550" width="13.5703125" style="7" customWidth="1"/>
    <col min="12551" max="12551" width="11.140625" style="7" customWidth="1"/>
    <col min="12552" max="12552" width="3" style="7" customWidth="1"/>
    <col min="12553" max="12553" width="0" style="7" hidden="1" customWidth="1"/>
    <col min="12554" max="12554" width="3.42578125" style="7" customWidth="1"/>
    <col min="12555" max="12555" width="106.140625" style="7" customWidth="1"/>
    <col min="12556" max="12556" width="1.85546875" style="7" customWidth="1"/>
    <col min="12557" max="12557" width="13.42578125" style="7" bestFit="1" customWidth="1"/>
    <col min="12558" max="12796" width="8.85546875" style="7"/>
    <col min="12797" max="12797" width="32.42578125" style="7" customWidth="1"/>
    <col min="12798" max="12798" width="8.85546875" style="7"/>
    <col min="12799" max="12799" width="10.42578125" style="7" customWidth="1"/>
    <col min="12800" max="12800" width="12.85546875" style="7" customWidth="1"/>
    <col min="12801" max="12801" width="13.5703125" style="7" customWidth="1"/>
    <col min="12802" max="12802" width="11.85546875" style="7" customWidth="1"/>
    <col min="12803" max="12803" width="5.140625" style="7" customWidth="1"/>
    <col min="12804" max="12804" width="14.5703125" style="7" customWidth="1"/>
    <col min="12805" max="12805" width="12.85546875" style="7" customWidth="1"/>
    <col min="12806" max="12806" width="13.5703125" style="7" customWidth="1"/>
    <col min="12807" max="12807" width="11.140625" style="7" customWidth="1"/>
    <col min="12808" max="12808" width="3" style="7" customWidth="1"/>
    <col min="12809" max="12809" width="0" style="7" hidden="1" customWidth="1"/>
    <col min="12810" max="12810" width="3.42578125" style="7" customWidth="1"/>
    <col min="12811" max="12811" width="106.140625" style="7" customWidth="1"/>
    <col min="12812" max="12812" width="1.85546875" style="7" customWidth="1"/>
    <col min="12813" max="12813" width="13.42578125" style="7" bestFit="1" customWidth="1"/>
    <col min="12814" max="13052" width="8.85546875" style="7"/>
    <col min="13053" max="13053" width="32.42578125" style="7" customWidth="1"/>
    <col min="13054" max="13054" width="8.85546875" style="7"/>
    <col min="13055" max="13055" width="10.42578125" style="7" customWidth="1"/>
    <col min="13056" max="13056" width="12.85546875" style="7" customWidth="1"/>
    <col min="13057" max="13057" width="13.5703125" style="7" customWidth="1"/>
    <col min="13058" max="13058" width="11.85546875" style="7" customWidth="1"/>
    <col min="13059" max="13059" width="5.140625" style="7" customWidth="1"/>
    <col min="13060" max="13060" width="14.5703125" style="7" customWidth="1"/>
    <col min="13061" max="13061" width="12.85546875" style="7" customWidth="1"/>
    <col min="13062" max="13062" width="13.5703125" style="7" customWidth="1"/>
    <col min="13063" max="13063" width="11.140625" style="7" customWidth="1"/>
    <col min="13064" max="13064" width="3" style="7" customWidth="1"/>
    <col min="13065" max="13065" width="0" style="7" hidden="1" customWidth="1"/>
    <col min="13066" max="13066" width="3.42578125" style="7" customWidth="1"/>
    <col min="13067" max="13067" width="106.140625" style="7" customWidth="1"/>
    <col min="13068" max="13068" width="1.85546875" style="7" customWidth="1"/>
    <col min="13069" max="13069" width="13.42578125" style="7" bestFit="1" customWidth="1"/>
    <col min="13070" max="13308" width="8.85546875" style="7"/>
    <col min="13309" max="13309" width="32.42578125" style="7" customWidth="1"/>
    <col min="13310" max="13310" width="8.85546875" style="7"/>
    <col min="13311" max="13311" width="10.42578125" style="7" customWidth="1"/>
    <col min="13312" max="13312" width="12.85546875" style="7" customWidth="1"/>
    <col min="13313" max="13313" width="13.5703125" style="7" customWidth="1"/>
    <col min="13314" max="13314" width="11.85546875" style="7" customWidth="1"/>
    <col min="13315" max="13315" width="5.140625" style="7" customWidth="1"/>
    <col min="13316" max="13316" width="14.5703125" style="7" customWidth="1"/>
    <col min="13317" max="13317" width="12.85546875" style="7" customWidth="1"/>
    <col min="13318" max="13318" width="13.5703125" style="7" customWidth="1"/>
    <col min="13319" max="13319" width="11.140625" style="7" customWidth="1"/>
    <col min="13320" max="13320" width="3" style="7" customWidth="1"/>
    <col min="13321" max="13321" width="0" style="7" hidden="1" customWidth="1"/>
    <col min="13322" max="13322" width="3.42578125" style="7" customWidth="1"/>
    <col min="13323" max="13323" width="106.140625" style="7" customWidth="1"/>
    <col min="13324" max="13324" width="1.85546875" style="7" customWidth="1"/>
    <col min="13325" max="13325" width="13.42578125" style="7" bestFit="1" customWidth="1"/>
    <col min="13326" max="13564" width="8.85546875" style="7"/>
    <col min="13565" max="13565" width="32.42578125" style="7" customWidth="1"/>
    <col min="13566" max="13566" width="8.85546875" style="7"/>
    <col min="13567" max="13567" width="10.42578125" style="7" customWidth="1"/>
    <col min="13568" max="13568" width="12.85546875" style="7" customWidth="1"/>
    <col min="13569" max="13569" width="13.5703125" style="7" customWidth="1"/>
    <col min="13570" max="13570" width="11.85546875" style="7" customWidth="1"/>
    <col min="13571" max="13571" width="5.140625" style="7" customWidth="1"/>
    <col min="13572" max="13572" width="14.5703125" style="7" customWidth="1"/>
    <col min="13573" max="13573" width="12.85546875" style="7" customWidth="1"/>
    <col min="13574" max="13574" width="13.5703125" style="7" customWidth="1"/>
    <col min="13575" max="13575" width="11.140625" style="7" customWidth="1"/>
    <col min="13576" max="13576" width="3" style="7" customWidth="1"/>
    <col min="13577" max="13577" width="0" style="7" hidden="1" customWidth="1"/>
    <col min="13578" max="13578" width="3.42578125" style="7" customWidth="1"/>
    <col min="13579" max="13579" width="106.140625" style="7" customWidth="1"/>
    <col min="13580" max="13580" width="1.85546875" style="7" customWidth="1"/>
    <col min="13581" max="13581" width="13.42578125" style="7" bestFit="1" customWidth="1"/>
    <col min="13582" max="13820" width="8.85546875" style="7"/>
    <col min="13821" max="13821" width="32.42578125" style="7" customWidth="1"/>
    <col min="13822" max="13822" width="8.85546875" style="7"/>
    <col min="13823" max="13823" width="10.42578125" style="7" customWidth="1"/>
    <col min="13824" max="13824" width="12.85546875" style="7" customWidth="1"/>
    <col min="13825" max="13825" width="13.5703125" style="7" customWidth="1"/>
    <col min="13826" max="13826" width="11.85546875" style="7" customWidth="1"/>
    <col min="13827" max="13827" width="5.140625" style="7" customWidth="1"/>
    <col min="13828" max="13828" width="14.5703125" style="7" customWidth="1"/>
    <col min="13829" max="13829" width="12.85546875" style="7" customWidth="1"/>
    <col min="13830" max="13830" width="13.5703125" style="7" customWidth="1"/>
    <col min="13831" max="13831" width="11.140625" style="7" customWidth="1"/>
    <col min="13832" max="13832" width="3" style="7" customWidth="1"/>
    <col min="13833" max="13833" width="0" style="7" hidden="1" customWidth="1"/>
    <col min="13834" max="13834" width="3.42578125" style="7" customWidth="1"/>
    <col min="13835" max="13835" width="106.140625" style="7" customWidth="1"/>
    <col min="13836" max="13836" width="1.85546875" style="7" customWidth="1"/>
    <col min="13837" max="13837" width="13.42578125" style="7" bestFit="1" customWidth="1"/>
    <col min="13838" max="14076" width="8.85546875" style="7"/>
    <col min="14077" max="14077" width="32.42578125" style="7" customWidth="1"/>
    <col min="14078" max="14078" width="8.85546875" style="7"/>
    <col min="14079" max="14079" width="10.42578125" style="7" customWidth="1"/>
    <col min="14080" max="14080" width="12.85546875" style="7" customWidth="1"/>
    <col min="14081" max="14081" width="13.5703125" style="7" customWidth="1"/>
    <col min="14082" max="14082" width="11.85546875" style="7" customWidth="1"/>
    <col min="14083" max="14083" width="5.140625" style="7" customWidth="1"/>
    <col min="14084" max="14084" width="14.5703125" style="7" customWidth="1"/>
    <col min="14085" max="14085" width="12.85546875" style="7" customWidth="1"/>
    <col min="14086" max="14086" width="13.5703125" style="7" customWidth="1"/>
    <col min="14087" max="14087" width="11.140625" style="7" customWidth="1"/>
    <col min="14088" max="14088" width="3" style="7" customWidth="1"/>
    <col min="14089" max="14089" width="0" style="7" hidden="1" customWidth="1"/>
    <col min="14090" max="14090" width="3.42578125" style="7" customWidth="1"/>
    <col min="14091" max="14091" width="106.140625" style="7" customWidth="1"/>
    <col min="14092" max="14092" width="1.85546875" style="7" customWidth="1"/>
    <col min="14093" max="14093" width="13.42578125" style="7" bestFit="1" customWidth="1"/>
    <col min="14094" max="14332" width="8.85546875" style="7"/>
    <col min="14333" max="14333" width="32.42578125" style="7" customWidth="1"/>
    <col min="14334" max="14334" width="8.85546875" style="7"/>
    <col min="14335" max="14335" width="10.42578125" style="7" customWidth="1"/>
    <col min="14336" max="14336" width="12.85546875" style="7" customWidth="1"/>
    <col min="14337" max="14337" width="13.5703125" style="7" customWidth="1"/>
    <col min="14338" max="14338" width="11.85546875" style="7" customWidth="1"/>
    <col min="14339" max="14339" width="5.140625" style="7" customWidth="1"/>
    <col min="14340" max="14340" width="14.5703125" style="7" customWidth="1"/>
    <col min="14341" max="14341" width="12.85546875" style="7" customWidth="1"/>
    <col min="14342" max="14342" width="13.5703125" style="7" customWidth="1"/>
    <col min="14343" max="14343" width="11.140625" style="7" customWidth="1"/>
    <col min="14344" max="14344" width="3" style="7" customWidth="1"/>
    <col min="14345" max="14345" width="0" style="7" hidden="1" customWidth="1"/>
    <col min="14346" max="14346" width="3.42578125" style="7" customWidth="1"/>
    <col min="14347" max="14347" width="106.140625" style="7" customWidth="1"/>
    <col min="14348" max="14348" width="1.85546875" style="7" customWidth="1"/>
    <col min="14349" max="14349" width="13.42578125" style="7" bestFit="1" customWidth="1"/>
    <col min="14350" max="14588" width="8.85546875" style="7"/>
    <col min="14589" max="14589" width="32.42578125" style="7" customWidth="1"/>
    <col min="14590" max="14590" width="8.85546875" style="7"/>
    <col min="14591" max="14591" width="10.42578125" style="7" customWidth="1"/>
    <col min="14592" max="14592" width="12.85546875" style="7" customWidth="1"/>
    <col min="14593" max="14593" width="13.5703125" style="7" customWidth="1"/>
    <col min="14594" max="14594" width="11.85546875" style="7" customWidth="1"/>
    <col min="14595" max="14595" width="5.140625" style="7" customWidth="1"/>
    <col min="14596" max="14596" width="14.5703125" style="7" customWidth="1"/>
    <col min="14597" max="14597" width="12.85546875" style="7" customWidth="1"/>
    <col min="14598" max="14598" width="13.5703125" style="7" customWidth="1"/>
    <col min="14599" max="14599" width="11.140625" style="7" customWidth="1"/>
    <col min="14600" max="14600" width="3" style="7" customWidth="1"/>
    <col min="14601" max="14601" width="0" style="7" hidden="1" customWidth="1"/>
    <col min="14602" max="14602" width="3.42578125" style="7" customWidth="1"/>
    <col min="14603" max="14603" width="106.140625" style="7" customWidth="1"/>
    <col min="14604" max="14604" width="1.85546875" style="7" customWidth="1"/>
    <col min="14605" max="14605" width="13.42578125" style="7" bestFit="1" customWidth="1"/>
    <col min="14606" max="14844" width="8.85546875" style="7"/>
    <col min="14845" max="14845" width="32.42578125" style="7" customWidth="1"/>
    <col min="14846" max="14846" width="8.85546875" style="7"/>
    <col min="14847" max="14847" width="10.42578125" style="7" customWidth="1"/>
    <col min="14848" max="14848" width="12.85546875" style="7" customWidth="1"/>
    <col min="14849" max="14849" width="13.5703125" style="7" customWidth="1"/>
    <col min="14850" max="14850" width="11.85546875" style="7" customWidth="1"/>
    <col min="14851" max="14851" width="5.140625" style="7" customWidth="1"/>
    <col min="14852" max="14852" width="14.5703125" style="7" customWidth="1"/>
    <col min="14853" max="14853" width="12.85546875" style="7" customWidth="1"/>
    <col min="14854" max="14854" width="13.5703125" style="7" customWidth="1"/>
    <col min="14855" max="14855" width="11.140625" style="7" customWidth="1"/>
    <col min="14856" max="14856" width="3" style="7" customWidth="1"/>
    <col min="14857" max="14857" width="0" style="7" hidden="1" customWidth="1"/>
    <col min="14858" max="14858" width="3.42578125" style="7" customWidth="1"/>
    <col min="14859" max="14859" width="106.140625" style="7" customWidth="1"/>
    <col min="14860" max="14860" width="1.85546875" style="7" customWidth="1"/>
    <col min="14861" max="14861" width="13.42578125" style="7" bestFit="1" customWidth="1"/>
    <col min="14862" max="15100" width="8.85546875" style="7"/>
    <col min="15101" max="15101" width="32.42578125" style="7" customWidth="1"/>
    <col min="15102" max="15102" width="8.85546875" style="7"/>
    <col min="15103" max="15103" width="10.42578125" style="7" customWidth="1"/>
    <col min="15104" max="15104" width="12.85546875" style="7" customWidth="1"/>
    <col min="15105" max="15105" width="13.5703125" style="7" customWidth="1"/>
    <col min="15106" max="15106" width="11.85546875" style="7" customWidth="1"/>
    <col min="15107" max="15107" width="5.140625" style="7" customWidth="1"/>
    <col min="15108" max="15108" width="14.5703125" style="7" customWidth="1"/>
    <col min="15109" max="15109" width="12.85546875" style="7" customWidth="1"/>
    <col min="15110" max="15110" width="13.5703125" style="7" customWidth="1"/>
    <col min="15111" max="15111" width="11.140625" style="7" customWidth="1"/>
    <col min="15112" max="15112" width="3" style="7" customWidth="1"/>
    <col min="15113" max="15113" width="0" style="7" hidden="1" customWidth="1"/>
    <col min="15114" max="15114" width="3.42578125" style="7" customWidth="1"/>
    <col min="15115" max="15115" width="106.140625" style="7" customWidth="1"/>
    <col min="15116" max="15116" width="1.85546875" style="7" customWidth="1"/>
    <col min="15117" max="15117" width="13.42578125" style="7" bestFit="1" customWidth="1"/>
    <col min="15118" max="15356" width="8.85546875" style="7"/>
    <col min="15357" max="15357" width="32.42578125" style="7" customWidth="1"/>
    <col min="15358" max="15358" width="8.85546875" style="7"/>
    <col min="15359" max="15359" width="10.42578125" style="7" customWidth="1"/>
    <col min="15360" max="15360" width="12.85546875" style="7" customWidth="1"/>
    <col min="15361" max="15361" width="13.5703125" style="7" customWidth="1"/>
    <col min="15362" max="15362" width="11.85546875" style="7" customWidth="1"/>
    <col min="15363" max="15363" width="5.140625" style="7" customWidth="1"/>
    <col min="15364" max="15364" width="14.5703125" style="7" customWidth="1"/>
    <col min="15365" max="15365" width="12.85546875" style="7" customWidth="1"/>
    <col min="15366" max="15366" width="13.5703125" style="7" customWidth="1"/>
    <col min="15367" max="15367" width="11.140625" style="7" customWidth="1"/>
    <col min="15368" max="15368" width="3" style="7" customWidth="1"/>
    <col min="15369" max="15369" width="0" style="7" hidden="1" customWidth="1"/>
    <col min="15370" max="15370" width="3.42578125" style="7" customWidth="1"/>
    <col min="15371" max="15371" width="106.140625" style="7" customWidth="1"/>
    <col min="15372" max="15372" width="1.85546875" style="7" customWidth="1"/>
    <col min="15373" max="15373" width="13.42578125" style="7" bestFit="1" customWidth="1"/>
    <col min="15374" max="15612" width="8.85546875" style="7"/>
    <col min="15613" max="15613" width="32.42578125" style="7" customWidth="1"/>
    <col min="15614" max="15614" width="8.85546875" style="7"/>
    <col min="15615" max="15615" width="10.42578125" style="7" customWidth="1"/>
    <col min="15616" max="15616" width="12.85546875" style="7" customWidth="1"/>
    <col min="15617" max="15617" width="13.5703125" style="7" customWidth="1"/>
    <col min="15618" max="15618" width="11.85546875" style="7" customWidth="1"/>
    <col min="15619" max="15619" width="5.140625" style="7" customWidth="1"/>
    <col min="15620" max="15620" width="14.5703125" style="7" customWidth="1"/>
    <col min="15621" max="15621" width="12.85546875" style="7" customWidth="1"/>
    <col min="15622" max="15622" width="13.5703125" style="7" customWidth="1"/>
    <col min="15623" max="15623" width="11.140625" style="7" customWidth="1"/>
    <col min="15624" max="15624" width="3" style="7" customWidth="1"/>
    <col min="15625" max="15625" width="0" style="7" hidden="1" customWidth="1"/>
    <col min="15626" max="15626" width="3.42578125" style="7" customWidth="1"/>
    <col min="15627" max="15627" width="106.140625" style="7" customWidth="1"/>
    <col min="15628" max="15628" width="1.85546875" style="7" customWidth="1"/>
    <col min="15629" max="15629" width="13.42578125" style="7" bestFit="1" customWidth="1"/>
    <col min="15630" max="15868" width="8.85546875" style="7"/>
    <col min="15869" max="15869" width="32.42578125" style="7" customWidth="1"/>
    <col min="15870" max="15870" width="8.85546875" style="7"/>
    <col min="15871" max="15871" width="10.42578125" style="7" customWidth="1"/>
    <col min="15872" max="15872" width="12.85546875" style="7" customWidth="1"/>
    <col min="15873" max="15873" width="13.5703125" style="7" customWidth="1"/>
    <col min="15874" max="15874" width="11.85546875" style="7" customWidth="1"/>
    <col min="15875" max="15875" width="5.140625" style="7" customWidth="1"/>
    <col min="15876" max="15876" width="14.5703125" style="7" customWidth="1"/>
    <col min="15877" max="15877" width="12.85546875" style="7" customWidth="1"/>
    <col min="15878" max="15878" width="13.5703125" style="7" customWidth="1"/>
    <col min="15879" max="15879" width="11.140625" style="7" customWidth="1"/>
    <col min="15880" max="15880" width="3" style="7" customWidth="1"/>
    <col min="15881" max="15881" width="0" style="7" hidden="1" customWidth="1"/>
    <col min="15882" max="15882" width="3.42578125" style="7" customWidth="1"/>
    <col min="15883" max="15883" width="106.140625" style="7" customWidth="1"/>
    <col min="15884" max="15884" width="1.85546875" style="7" customWidth="1"/>
    <col min="15885" max="15885" width="13.42578125" style="7" bestFit="1" customWidth="1"/>
    <col min="15886" max="16124" width="8.85546875" style="7"/>
    <col min="16125" max="16125" width="32.42578125" style="7" customWidth="1"/>
    <col min="16126" max="16126" width="8.85546875" style="7"/>
    <col min="16127" max="16127" width="10.42578125" style="7" customWidth="1"/>
    <col min="16128" max="16128" width="12.85546875" style="7" customWidth="1"/>
    <col min="16129" max="16129" width="13.5703125" style="7" customWidth="1"/>
    <col min="16130" max="16130" width="11.85546875" style="7" customWidth="1"/>
    <col min="16131" max="16131" width="5.140625" style="7" customWidth="1"/>
    <col min="16132" max="16132" width="14.5703125" style="7" customWidth="1"/>
    <col min="16133" max="16133" width="12.85546875" style="7" customWidth="1"/>
    <col min="16134" max="16134" width="13.5703125" style="7" customWidth="1"/>
    <col min="16135" max="16135" width="11.140625" style="7" customWidth="1"/>
    <col min="16136" max="16136" width="3" style="7" customWidth="1"/>
    <col min="16137" max="16137" width="0" style="7" hidden="1" customWidth="1"/>
    <col min="16138" max="16138" width="3.42578125" style="7" customWidth="1"/>
    <col min="16139" max="16139" width="106.140625" style="7" customWidth="1"/>
    <col min="16140" max="16140" width="1.85546875" style="7" customWidth="1"/>
    <col min="16141" max="16141" width="13.42578125" style="7" bestFit="1" customWidth="1"/>
    <col min="16142" max="16384" width="8.85546875" style="7"/>
  </cols>
  <sheetData>
    <row r="1" spans="1:44" ht="18.75" x14ac:dyDescent="0.3">
      <c r="A1" s="1" t="s">
        <v>17</v>
      </c>
      <c r="J1" s="6"/>
      <c r="K1" s="6"/>
      <c r="L1" s="6"/>
    </row>
    <row r="2" spans="1:44" ht="13.5" thickBot="1" x14ac:dyDescent="0.25">
      <c r="A2" s="8" t="s">
        <v>18</v>
      </c>
      <c r="J2" s="6"/>
      <c r="K2" s="6"/>
      <c r="L2" s="6"/>
    </row>
    <row r="3" spans="1:44" ht="56.25" customHeight="1" thickBot="1" x14ac:dyDescent="0.3">
      <c r="A3" s="9"/>
      <c r="B3" s="10"/>
      <c r="C3" s="40"/>
      <c r="E3" s="74" t="s">
        <v>19</v>
      </c>
      <c r="H3" s="74" t="s">
        <v>55</v>
      </c>
      <c r="K3" s="6"/>
      <c r="L3" s="6"/>
    </row>
    <row r="4" spans="1:44" ht="30.75" thickBot="1" x14ac:dyDescent="0.35">
      <c r="A4" s="11"/>
      <c r="B4" s="63"/>
      <c r="C4" s="80"/>
      <c r="D4" s="12" t="s">
        <v>20</v>
      </c>
      <c r="E4" s="13" t="s">
        <v>21</v>
      </c>
      <c r="H4" s="13" t="s">
        <v>21</v>
      </c>
      <c r="I4" s="14"/>
      <c r="L4" s="15"/>
      <c r="M4" s="15"/>
      <c r="N4" s="15"/>
      <c r="O4" s="15"/>
      <c r="P4" s="15"/>
      <c r="Q4" s="15"/>
    </row>
    <row r="5" spans="1:44" ht="16.5" customHeight="1" thickBot="1" x14ac:dyDescent="0.25">
      <c r="A5" s="64" t="s">
        <v>22</v>
      </c>
      <c r="B5" s="65"/>
      <c r="C5" s="81"/>
      <c r="D5" s="16" t="s">
        <v>23</v>
      </c>
      <c r="E5" s="17" t="s">
        <v>24</v>
      </c>
      <c r="F5" s="18"/>
      <c r="G5" s="18"/>
      <c r="H5" s="17" t="s">
        <v>24</v>
      </c>
      <c r="I5" s="18"/>
    </row>
    <row r="6" spans="1:44" ht="42.75" customHeight="1" thickBot="1" x14ac:dyDescent="0.3">
      <c r="A6" s="19" t="s">
        <v>25</v>
      </c>
      <c r="B6" s="66"/>
      <c r="C6" s="82"/>
      <c r="D6" s="61" t="s">
        <v>26</v>
      </c>
      <c r="E6" s="67" t="s">
        <v>27</v>
      </c>
      <c r="F6" s="20"/>
      <c r="G6" s="100" t="s">
        <v>57</v>
      </c>
      <c r="H6" s="67" t="s">
        <v>27</v>
      </c>
      <c r="I6" s="20"/>
      <c r="J6" s="100" t="s">
        <v>58</v>
      </c>
      <c r="U6" s="280" t="s">
        <v>235</v>
      </c>
      <c r="AH6" s="280" t="s">
        <v>236</v>
      </c>
    </row>
    <row r="7" spans="1:44" s="22" customFormat="1" ht="60.75" thickBot="1" x14ac:dyDescent="0.3">
      <c r="A7" s="21"/>
      <c r="B7" s="68"/>
      <c r="C7" s="82"/>
      <c r="D7" s="62"/>
      <c r="E7" s="69"/>
      <c r="F7" s="20"/>
      <c r="G7" s="6"/>
      <c r="H7" s="69"/>
      <c r="I7" s="20"/>
      <c r="J7" s="7"/>
      <c r="K7" s="7"/>
      <c r="U7" s="281"/>
      <c r="V7" s="282" t="s">
        <v>150</v>
      </c>
      <c r="W7" s="283" t="s">
        <v>152</v>
      </c>
      <c r="X7" s="283" t="s">
        <v>194</v>
      </c>
      <c r="Y7" s="283" t="s">
        <v>224</v>
      </c>
      <c r="Z7" s="283" t="s">
        <v>225</v>
      </c>
      <c r="AA7" s="283" t="s">
        <v>226</v>
      </c>
      <c r="AB7" s="283" t="s">
        <v>228</v>
      </c>
      <c r="AC7" s="283" t="s">
        <v>227</v>
      </c>
      <c r="AD7" s="283" t="s">
        <v>237</v>
      </c>
      <c r="AE7" s="284" t="s">
        <v>238</v>
      </c>
      <c r="AH7" s="281"/>
      <c r="AI7" s="285" t="s">
        <v>150</v>
      </c>
      <c r="AJ7" s="282" t="s">
        <v>152</v>
      </c>
      <c r="AK7" s="283" t="s">
        <v>194</v>
      </c>
      <c r="AL7" s="283" t="s">
        <v>224</v>
      </c>
      <c r="AM7" s="283" t="s">
        <v>225</v>
      </c>
      <c r="AN7" s="283" t="s">
        <v>226</v>
      </c>
      <c r="AO7" s="283" t="s">
        <v>228</v>
      </c>
      <c r="AP7" s="283" t="s">
        <v>227</v>
      </c>
      <c r="AQ7" s="283" t="s">
        <v>237</v>
      </c>
      <c r="AR7" s="312" t="s">
        <v>238</v>
      </c>
    </row>
    <row r="8" spans="1:44" s="29" customFormat="1" ht="25.5" x14ac:dyDescent="0.25">
      <c r="A8" s="23" t="s">
        <v>15</v>
      </c>
      <c r="B8" s="24" t="s">
        <v>28</v>
      </c>
      <c r="C8" s="24">
        <v>1</v>
      </c>
      <c r="D8" s="25">
        <v>21850</v>
      </c>
      <c r="E8" s="26">
        <v>28568.875</v>
      </c>
      <c r="F8" s="78">
        <f>E8</f>
        <v>28568.875</v>
      </c>
      <c r="G8" s="78"/>
      <c r="H8" s="26">
        <v>25711.987499999999</v>
      </c>
      <c r="I8" s="78">
        <f>H8</f>
        <v>25711.987499999999</v>
      </c>
      <c r="J8" s="98"/>
      <c r="K8" s="7"/>
      <c r="M8" s="30"/>
      <c r="U8" s="23" t="s">
        <v>15</v>
      </c>
      <c r="V8" s="286" t="s">
        <v>28</v>
      </c>
      <c r="W8" s="287">
        <v>0</v>
      </c>
      <c r="X8" s="288">
        <v>0</v>
      </c>
      <c r="Y8" s="246">
        <f t="shared" ref="Y8:Y38" si="0">600*2</f>
        <v>1200</v>
      </c>
      <c r="Z8" s="289">
        <f>X8/4*2</f>
        <v>0</v>
      </c>
      <c r="AA8" s="289">
        <v>0</v>
      </c>
      <c r="AB8" s="289">
        <f>AA8/12</f>
        <v>0</v>
      </c>
      <c r="AC8" s="290">
        <f>AB8+X8</f>
        <v>0</v>
      </c>
      <c r="AD8" s="290">
        <f>AC8</f>
        <v>0</v>
      </c>
      <c r="AE8" s="291">
        <f>AD8*12</f>
        <v>0</v>
      </c>
      <c r="AH8" s="23" t="s">
        <v>15</v>
      </c>
      <c r="AI8" s="286" t="s">
        <v>28</v>
      </c>
      <c r="AJ8" s="292">
        <f>K8/12</f>
        <v>0</v>
      </c>
      <c r="AK8" s="288">
        <v>0</v>
      </c>
      <c r="AL8" s="246">
        <f t="shared" ref="AL8:AL38" si="1">600*2</f>
        <v>1200</v>
      </c>
      <c r="AM8" s="289">
        <f>AK8/4*2</f>
        <v>0</v>
      </c>
      <c r="AN8" s="289">
        <v>0</v>
      </c>
      <c r="AO8" s="289">
        <f>AN8/12</f>
        <v>0</v>
      </c>
      <c r="AP8" s="290">
        <f>AO8+AK8</f>
        <v>0</v>
      </c>
      <c r="AQ8" s="290">
        <f>AP8</f>
        <v>0</v>
      </c>
      <c r="AR8" s="291">
        <f>AQ8*12</f>
        <v>0</v>
      </c>
    </row>
    <row r="9" spans="1:44" s="29" customFormat="1" ht="12.75" customHeight="1" x14ac:dyDescent="0.25">
      <c r="A9" s="31" t="s">
        <v>29</v>
      </c>
      <c r="B9" s="32" t="s">
        <v>30</v>
      </c>
      <c r="C9" s="32">
        <v>2</v>
      </c>
      <c r="D9" s="25">
        <v>22506</v>
      </c>
      <c r="E9" s="26">
        <v>29426.595000000001</v>
      </c>
      <c r="F9" s="46">
        <f>F8+E9</f>
        <v>57995.47</v>
      </c>
      <c r="G9" s="46"/>
      <c r="H9" s="26">
        <v>26483.935500000003</v>
      </c>
      <c r="I9" s="46">
        <f>I8+H9</f>
        <v>52195.923000000003</v>
      </c>
      <c r="J9" s="99"/>
      <c r="K9" s="7"/>
      <c r="U9" s="31" t="s">
        <v>29</v>
      </c>
      <c r="V9" s="293" t="s">
        <v>30</v>
      </c>
      <c r="W9" s="294">
        <v>0</v>
      </c>
      <c r="X9" s="295">
        <v>0</v>
      </c>
      <c r="Y9" s="245">
        <f t="shared" si="0"/>
        <v>1200</v>
      </c>
      <c r="Z9" s="296">
        <f t="shared" ref="Z9:Z38" si="2">X9/4*2</f>
        <v>0</v>
      </c>
      <c r="AA9" s="296">
        <v>0</v>
      </c>
      <c r="AB9" s="296">
        <f t="shared" ref="AB9:AB38" si="3">AA9/12</f>
        <v>0</v>
      </c>
      <c r="AC9" s="297">
        <f t="shared" ref="AC9:AC38" si="4">AB9+X9</f>
        <v>0</v>
      </c>
      <c r="AD9" s="298">
        <f>AC9*1.02</f>
        <v>0</v>
      </c>
      <c r="AE9" s="299">
        <f t="shared" ref="AE9:AE38" si="5">AD9*12</f>
        <v>0</v>
      </c>
      <c r="AH9" s="31" t="s">
        <v>29</v>
      </c>
      <c r="AI9" s="293" t="s">
        <v>30</v>
      </c>
      <c r="AJ9" s="300">
        <f t="shared" ref="AJ9:AJ38" si="6">K9/12</f>
        <v>0</v>
      </c>
      <c r="AK9" s="295">
        <v>0</v>
      </c>
      <c r="AL9" s="245">
        <f t="shared" si="1"/>
        <v>1200</v>
      </c>
      <c r="AM9" s="296">
        <f t="shared" ref="AM9:AM38" si="7">AK9/4*2</f>
        <v>0</v>
      </c>
      <c r="AN9" s="296">
        <v>0</v>
      </c>
      <c r="AO9" s="296">
        <f t="shared" ref="AO9:AO38" si="8">AN9/12</f>
        <v>0</v>
      </c>
      <c r="AP9" s="297">
        <f t="shared" ref="AP9:AP38" si="9">AO9+AK9</f>
        <v>0</v>
      </c>
      <c r="AQ9" s="298">
        <f>AP9*1.02</f>
        <v>0</v>
      </c>
      <c r="AR9" s="299">
        <f t="shared" ref="AR9:AR30" si="10">AQ9*12</f>
        <v>0</v>
      </c>
    </row>
    <row r="10" spans="1:44" s="29" customFormat="1" ht="12.75" customHeight="1" x14ac:dyDescent="0.25">
      <c r="A10" s="33"/>
      <c r="B10" s="32" t="s">
        <v>31</v>
      </c>
      <c r="C10" s="32">
        <v>3</v>
      </c>
      <c r="D10" s="25">
        <v>23181</v>
      </c>
      <c r="E10" s="26">
        <v>30309.157500000001</v>
      </c>
      <c r="F10" s="46">
        <f t="shared" ref="F10:F22" si="11">F9+E10</f>
        <v>88304.627500000002</v>
      </c>
      <c r="G10" s="46"/>
      <c r="H10" s="26">
        <v>27278.241750000005</v>
      </c>
      <c r="I10" s="46">
        <f t="shared" ref="I10:I22" si="12">I9+H10</f>
        <v>79474.164750000011</v>
      </c>
      <c r="J10" s="99"/>
      <c r="K10" s="7"/>
      <c r="U10" s="33"/>
      <c r="V10" s="293" t="s">
        <v>31</v>
      </c>
      <c r="W10" s="294">
        <v>0</v>
      </c>
      <c r="X10" s="295">
        <v>0</v>
      </c>
      <c r="Y10" s="245">
        <f t="shared" si="0"/>
        <v>1200</v>
      </c>
      <c r="Z10" s="296">
        <f t="shared" si="2"/>
        <v>0</v>
      </c>
      <c r="AA10" s="296">
        <v>0</v>
      </c>
      <c r="AB10" s="296">
        <f t="shared" si="3"/>
        <v>0</v>
      </c>
      <c r="AC10" s="297">
        <f t="shared" si="4"/>
        <v>0</v>
      </c>
      <c r="AD10" s="298">
        <f t="shared" ref="AD10:AD38" si="13">AC10*1.02</f>
        <v>0</v>
      </c>
      <c r="AE10" s="299">
        <f t="shared" si="5"/>
        <v>0</v>
      </c>
      <c r="AH10" s="33"/>
      <c r="AI10" s="293" t="s">
        <v>31</v>
      </c>
      <c r="AJ10" s="300">
        <f t="shared" si="6"/>
        <v>0</v>
      </c>
      <c r="AK10" s="295">
        <v>0</v>
      </c>
      <c r="AL10" s="245">
        <f t="shared" si="1"/>
        <v>1200</v>
      </c>
      <c r="AM10" s="296">
        <f t="shared" si="7"/>
        <v>0</v>
      </c>
      <c r="AN10" s="296">
        <v>0</v>
      </c>
      <c r="AO10" s="296">
        <f t="shared" si="8"/>
        <v>0</v>
      </c>
      <c r="AP10" s="297">
        <f t="shared" si="9"/>
        <v>0</v>
      </c>
      <c r="AQ10" s="298">
        <f t="shared" ref="AQ10:AQ38" si="14">AP10*1.02</f>
        <v>0</v>
      </c>
      <c r="AR10" s="299">
        <f t="shared" si="10"/>
        <v>0</v>
      </c>
    </row>
    <row r="11" spans="1:44" s="29" customFormat="1" ht="12.75" customHeight="1" x14ac:dyDescent="0.25">
      <c r="A11" s="33"/>
      <c r="B11" s="32" t="s">
        <v>32</v>
      </c>
      <c r="C11" s="32">
        <v>4</v>
      </c>
      <c r="D11" s="93">
        <v>23876</v>
      </c>
      <c r="E11" s="94">
        <v>31217.87</v>
      </c>
      <c r="F11" s="95">
        <f t="shared" si="11"/>
        <v>119522.4975</v>
      </c>
      <c r="G11" s="95">
        <f t="shared" ref="G11:G38" si="15">F11/(12*C11)</f>
        <v>2490.0520312499998</v>
      </c>
      <c r="H11" s="26">
        <v>28096.083000000002</v>
      </c>
      <c r="I11" s="46">
        <f t="shared" si="12"/>
        <v>107570.24775000001</v>
      </c>
      <c r="J11" s="95">
        <f t="shared" ref="J11:J38" si="16">I11/(12*C11)</f>
        <v>2241.046828125</v>
      </c>
      <c r="K11" s="7"/>
      <c r="U11" s="33"/>
      <c r="V11" s="293" t="s">
        <v>32</v>
      </c>
      <c r="W11" s="294">
        <f>G11</f>
        <v>2490.0520312499998</v>
      </c>
      <c r="X11" s="295">
        <v>2490.0520312499998</v>
      </c>
      <c r="Y11" s="245">
        <f t="shared" si="0"/>
        <v>1200</v>
      </c>
      <c r="Z11" s="296">
        <f t="shared" si="2"/>
        <v>1245.0260156249999</v>
      </c>
      <c r="AA11" s="296">
        <f t="shared" ref="AA11:AA38" si="17">SUM(Y11:Z11)</f>
        <v>2445.0260156249997</v>
      </c>
      <c r="AB11" s="296">
        <f t="shared" si="3"/>
        <v>203.75216796874997</v>
      </c>
      <c r="AC11" s="297">
        <f t="shared" si="4"/>
        <v>2693.80419921875</v>
      </c>
      <c r="AD11" s="298">
        <f t="shared" si="13"/>
        <v>2747.6802832031249</v>
      </c>
      <c r="AE11" s="299">
        <f t="shared" si="5"/>
        <v>32972.1633984375</v>
      </c>
      <c r="AH11" s="33"/>
      <c r="AI11" s="293" t="s">
        <v>32</v>
      </c>
      <c r="AJ11" s="300">
        <f>J11</f>
        <v>2241.046828125</v>
      </c>
      <c r="AK11" s="295">
        <v>2341.3402500000002</v>
      </c>
      <c r="AL11" s="245">
        <f t="shared" si="1"/>
        <v>1200</v>
      </c>
      <c r="AM11" s="296">
        <f t="shared" si="7"/>
        <v>1170.6701250000001</v>
      </c>
      <c r="AN11" s="296">
        <f t="shared" ref="AN11:AN30" si="18">SUM(AL11:AM11)</f>
        <v>2370.6701250000001</v>
      </c>
      <c r="AO11" s="296">
        <f t="shared" si="8"/>
        <v>197.55584375000001</v>
      </c>
      <c r="AP11" s="297">
        <f t="shared" si="9"/>
        <v>2538.8960937500001</v>
      </c>
      <c r="AQ11" s="298">
        <f t="shared" si="14"/>
        <v>2589.6740156250003</v>
      </c>
      <c r="AR11" s="299">
        <f t="shared" si="10"/>
        <v>31076.088187500005</v>
      </c>
    </row>
    <row r="12" spans="1:44" s="29" customFormat="1" ht="12.75" customHeight="1" x14ac:dyDescent="0.25">
      <c r="A12" s="33"/>
      <c r="B12" s="32" t="s">
        <v>33</v>
      </c>
      <c r="C12" s="32">
        <v>5</v>
      </c>
      <c r="D12" s="25">
        <v>24592</v>
      </c>
      <c r="E12" s="26">
        <v>32154.04</v>
      </c>
      <c r="F12" s="46">
        <f t="shared" si="11"/>
        <v>151676.53750000001</v>
      </c>
      <c r="G12" s="46"/>
      <c r="H12" s="96">
        <v>28938.636000000002</v>
      </c>
      <c r="I12" s="97">
        <f t="shared" si="12"/>
        <v>136508.88375000001</v>
      </c>
      <c r="J12" s="102"/>
      <c r="K12" s="7"/>
      <c r="U12" s="33"/>
      <c r="V12" s="293" t="s">
        <v>33</v>
      </c>
      <c r="W12" s="294">
        <v>0</v>
      </c>
      <c r="X12" s="295">
        <v>0</v>
      </c>
      <c r="Y12" s="245">
        <f t="shared" si="0"/>
        <v>1200</v>
      </c>
      <c r="Z12" s="296">
        <f t="shared" si="2"/>
        <v>0</v>
      </c>
      <c r="AA12" s="296">
        <v>0</v>
      </c>
      <c r="AB12" s="296">
        <f t="shared" si="3"/>
        <v>0</v>
      </c>
      <c r="AC12" s="297">
        <f t="shared" si="4"/>
        <v>0</v>
      </c>
      <c r="AD12" s="298">
        <f t="shared" si="13"/>
        <v>0</v>
      </c>
      <c r="AE12" s="299">
        <f t="shared" si="5"/>
        <v>0</v>
      </c>
      <c r="AH12" s="33"/>
      <c r="AI12" s="293" t="s">
        <v>33</v>
      </c>
      <c r="AJ12" s="300">
        <f t="shared" si="6"/>
        <v>0</v>
      </c>
      <c r="AK12" s="295">
        <v>0</v>
      </c>
      <c r="AL12" s="245">
        <f t="shared" si="1"/>
        <v>1200</v>
      </c>
      <c r="AM12" s="296">
        <f t="shared" si="7"/>
        <v>0</v>
      </c>
      <c r="AN12" s="296">
        <v>0</v>
      </c>
      <c r="AO12" s="296">
        <f t="shared" si="8"/>
        <v>0</v>
      </c>
      <c r="AP12" s="297">
        <f t="shared" si="9"/>
        <v>0</v>
      </c>
      <c r="AQ12" s="298">
        <f t="shared" si="14"/>
        <v>0</v>
      </c>
      <c r="AR12" s="299">
        <f t="shared" si="10"/>
        <v>0</v>
      </c>
    </row>
    <row r="13" spans="1:44" s="29" customFormat="1" ht="12.75" customHeight="1" x14ac:dyDescent="0.25">
      <c r="A13" s="33"/>
      <c r="B13" s="32" t="s">
        <v>34</v>
      </c>
      <c r="C13" s="32">
        <v>6</v>
      </c>
      <c r="D13" s="25">
        <v>25330</v>
      </c>
      <c r="E13" s="26">
        <v>33118.974999999999</v>
      </c>
      <c r="F13" s="46">
        <f t="shared" si="11"/>
        <v>184795.51250000001</v>
      </c>
      <c r="G13" s="46"/>
      <c r="H13" s="26">
        <v>29807.077499999999</v>
      </c>
      <c r="I13" s="46">
        <f t="shared" si="12"/>
        <v>166315.96124999999</v>
      </c>
      <c r="J13" s="101"/>
      <c r="K13" s="7"/>
      <c r="U13" s="33"/>
      <c r="V13" s="293" t="s">
        <v>34</v>
      </c>
      <c r="W13" s="294">
        <v>0</v>
      </c>
      <c r="X13" s="295">
        <v>0</v>
      </c>
      <c r="Y13" s="245">
        <f t="shared" si="0"/>
        <v>1200</v>
      </c>
      <c r="Z13" s="296">
        <f t="shared" si="2"/>
        <v>0</v>
      </c>
      <c r="AA13" s="296">
        <v>0</v>
      </c>
      <c r="AB13" s="296">
        <f t="shared" si="3"/>
        <v>0</v>
      </c>
      <c r="AC13" s="297">
        <f t="shared" si="4"/>
        <v>0</v>
      </c>
      <c r="AD13" s="298">
        <f t="shared" si="13"/>
        <v>0</v>
      </c>
      <c r="AE13" s="299">
        <f t="shared" si="5"/>
        <v>0</v>
      </c>
      <c r="AH13" s="33"/>
      <c r="AI13" s="293" t="s">
        <v>34</v>
      </c>
      <c r="AJ13" s="300">
        <f t="shared" si="6"/>
        <v>0</v>
      </c>
      <c r="AK13" s="295">
        <v>0</v>
      </c>
      <c r="AL13" s="245">
        <f t="shared" si="1"/>
        <v>1200</v>
      </c>
      <c r="AM13" s="296">
        <f t="shared" si="7"/>
        <v>0</v>
      </c>
      <c r="AN13" s="296">
        <v>0</v>
      </c>
      <c r="AO13" s="296">
        <f t="shared" si="8"/>
        <v>0</v>
      </c>
      <c r="AP13" s="297">
        <f t="shared" si="9"/>
        <v>0</v>
      </c>
      <c r="AQ13" s="298">
        <f t="shared" si="14"/>
        <v>0</v>
      </c>
      <c r="AR13" s="299">
        <f t="shared" si="10"/>
        <v>0</v>
      </c>
    </row>
    <row r="14" spans="1:44" s="29" customFormat="1" ht="12.75" customHeight="1" x14ac:dyDescent="0.25">
      <c r="A14" s="33"/>
      <c r="B14" s="32" t="s">
        <v>35</v>
      </c>
      <c r="C14" s="32">
        <v>7</v>
      </c>
      <c r="D14" s="25">
        <v>26090</v>
      </c>
      <c r="E14" s="26">
        <v>34112.675000000003</v>
      </c>
      <c r="F14" s="46">
        <f t="shared" si="11"/>
        <v>218908.1875</v>
      </c>
      <c r="G14" s="46"/>
      <c r="H14" s="26">
        <v>30701.407500000001</v>
      </c>
      <c r="I14" s="46">
        <f t="shared" si="12"/>
        <v>197017.36874999999</v>
      </c>
      <c r="J14" s="101"/>
      <c r="K14" s="7"/>
      <c r="U14" s="33"/>
      <c r="V14" s="293" t="s">
        <v>35</v>
      </c>
      <c r="W14" s="294">
        <v>0</v>
      </c>
      <c r="X14" s="295">
        <v>0</v>
      </c>
      <c r="Y14" s="245">
        <f t="shared" si="0"/>
        <v>1200</v>
      </c>
      <c r="Z14" s="296">
        <f t="shared" si="2"/>
        <v>0</v>
      </c>
      <c r="AA14" s="296">
        <v>0</v>
      </c>
      <c r="AB14" s="296">
        <f t="shared" si="3"/>
        <v>0</v>
      </c>
      <c r="AC14" s="297">
        <f t="shared" si="4"/>
        <v>0</v>
      </c>
      <c r="AD14" s="298">
        <f t="shared" si="13"/>
        <v>0</v>
      </c>
      <c r="AE14" s="299">
        <f t="shared" si="5"/>
        <v>0</v>
      </c>
      <c r="AH14" s="33"/>
      <c r="AI14" s="293" t="s">
        <v>35</v>
      </c>
      <c r="AJ14" s="300">
        <f t="shared" si="6"/>
        <v>0</v>
      </c>
      <c r="AK14" s="295">
        <v>0</v>
      </c>
      <c r="AL14" s="245">
        <f t="shared" si="1"/>
        <v>1200</v>
      </c>
      <c r="AM14" s="296">
        <f t="shared" si="7"/>
        <v>0</v>
      </c>
      <c r="AN14" s="296">
        <v>0</v>
      </c>
      <c r="AO14" s="296">
        <f t="shared" si="8"/>
        <v>0</v>
      </c>
      <c r="AP14" s="297">
        <f t="shared" si="9"/>
        <v>0</v>
      </c>
      <c r="AQ14" s="298">
        <f t="shared" si="14"/>
        <v>0</v>
      </c>
      <c r="AR14" s="299">
        <f t="shared" si="10"/>
        <v>0</v>
      </c>
    </row>
    <row r="15" spans="1:44" s="29" customFormat="1" ht="12.75" customHeight="1" x14ac:dyDescent="0.25">
      <c r="A15" s="33"/>
      <c r="B15" s="32" t="s">
        <v>36</v>
      </c>
      <c r="C15" s="32">
        <v>8</v>
      </c>
      <c r="D15" s="93">
        <v>26873</v>
      </c>
      <c r="E15" s="94">
        <v>35136.447500000002</v>
      </c>
      <c r="F15" s="95">
        <f t="shared" si="11"/>
        <v>254044.63500000001</v>
      </c>
      <c r="G15" s="95">
        <f>E15/12</f>
        <v>2928.037291666667</v>
      </c>
      <c r="H15" s="26">
        <v>31622.802749999999</v>
      </c>
      <c r="I15" s="46">
        <f t="shared" si="12"/>
        <v>228640.1715</v>
      </c>
      <c r="J15" s="95">
        <f t="shared" si="16"/>
        <v>2381.6684531249998</v>
      </c>
      <c r="K15" s="7"/>
      <c r="U15" s="33"/>
      <c r="V15" s="293" t="s">
        <v>36</v>
      </c>
      <c r="W15" s="294">
        <f>G15</f>
        <v>2928.037291666667</v>
      </c>
      <c r="X15" s="295">
        <v>2928.037291666667</v>
      </c>
      <c r="Y15" s="245">
        <f t="shared" si="0"/>
        <v>1200</v>
      </c>
      <c r="Z15" s="296">
        <f t="shared" si="2"/>
        <v>1464.0186458333335</v>
      </c>
      <c r="AA15" s="296">
        <f t="shared" si="17"/>
        <v>2664.0186458333337</v>
      </c>
      <c r="AB15" s="296">
        <f t="shared" si="3"/>
        <v>222.00155381944447</v>
      </c>
      <c r="AC15" s="297">
        <f t="shared" si="4"/>
        <v>3150.0388454861113</v>
      </c>
      <c r="AD15" s="298">
        <f t="shared" si="13"/>
        <v>3213.0396223958337</v>
      </c>
      <c r="AE15" s="299">
        <f t="shared" si="5"/>
        <v>38556.475468750003</v>
      </c>
      <c r="AH15" s="33"/>
      <c r="AI15" s="293" t="s">
        <v>36</v>
      </c>
      <c r="AJ15" s="300">
        <f>J15</f>
        <v>2381.6684531249998</v>
      </c>
      <c r="AK15" s="295">
        <v>2635.2335625000001</v>
      </c>
      <c r="AL15" s="245">
        <f t="shared" si="1"/>
        <v>1200</v>
      </c>
      <c r="AM15" s="296">
        <f t="shared" si="7"/>
        <v>1317.61678125</v>
      </c>
      <c r="AN15" s="296">
        <f t="shared" si="18"/>
        <v>2517.6167812499998</v>
      </c>
      <c r="AO15" s="296">
        <f t="shared" si="8"/>
        <v>209.80139843749998</v>
      </c>
      <c r="AP15" s="297">
        <f t="shared" si="9"/>
        <v>2845.0349609374998</v>
      </c>
      <c r="AQ15" s="298">
        <f t="shared" si="14"/>
        <v>2901.9356601562499</v>
      </c>
      <c r="AR15" s="299">
        <f t="shared" si="10"/>
        <v>34823.227921874997</v>
      </c>
    </row>
    <row r="16" spans="1:44" s="29" customFormat="1" ht="12.75" customHeight="1" x14ac:dyDescent="0.25">
      <c r="A16" s="33"/>
      <c r="B16" s="32" t="s">
        <v>38</v>
      </c>
      <c r="C16" s="32">
        <v>9</v>
      </c>
      <c r="D16" s="25">
        <v>27679</v>
      </c>
      <c r="E16" s="26">
        <v>36190.292500000003</v>
      </c>
      <c r="F16" s="46">
        <f t="shared" si="11"/>
        <v>290234.92749999999</v>
      </c>
      <c r="G16" s="46"/>
      <c r="H16" s="96">
        <v>32571.263250000004</v>
      </c>
      <c r="I16" s="97">
        <f t="shared" si="12"/>
        <v>261211.43475000001</v>
      </c>
      <c r="J16" s="102"/>
      <c r="K16" s="7"/>
      <c r="U16" s="33"/>
      <c r="V16" s="293" t="s">
        <v>38</v>
      </c>
      <c r="W16" s="294">
        <v>0</v>
      </c>
      <c r="X16" s="295">
        <v>0</v>
      </c>
      <c r="Y16" s="245">
        <f t="shared" si="0"/>
        <v>1200</v>
      </c>
      <c r="Z16" s="296">
        <f t="shared" si="2"/>
        <v>0</v>
      </c>
      <c r="AA16" s="296">
        <v>0</v>
      </c>
      <c r="AB16" s="296">
        <f t="shared" si="3"/>
        <v>0</v>
      </c>
      <c r="AC16" s="297">
        <f t="shared" si="4"/>
        <v>0</v>
      </c>
      <c r="AD16" s="298">
        <f t="shared" si="13"/>
        <v>0</v>
      </c>
      <c r="AE16" s="299">
        <f t="shared" si="5"/>
        <v>0</v>
      </c>
      <c r="AH16" s="33"/>
      <c r="AI16" s="293" t="s">
        <v>38</v>
      </c>
      <c r="AJ16" s="300">
        <f t="shared" si="6"/>
        <v>0</v>
      </c>
      <c r="AK16" s="295">
        <v>0</v>
      </c>
      <c r="AL16" s="245">
        <f t="shared" si="1"/>
        <v>1200</v>
      </c>
      <c r="AM16" s="296">
        <f t="shared" si="7"/>
        <v>0</v>
      </c>
      <c r="AN16" s="296">
        <v>0</v>
      </c>
      <c r="AO16" s="296">
        <f t="shared" si="8"/>
        <v>0</v>
      </c>
      <c r="AP16" s="297">
        <f t="shared" si="9"/>
        <v>0</v>
      </c>
      <c r="AQ16" s="298">
        <f t="shared" si="14"/>
        <v>0</v>
      </c>
      <c r="AR16" s="299">
        <f t="shared" si="10"/>
        <v>0</v>
      </c>
    </row>
    <row r="17" spans="1:44" s="29" customFormat="1" ht="12.75" customHeight="1" x14ac:dyDescent="0.25">
      <c r="A17" s="33"/>
      <c r="B17" s="32" t="s">
        <v>39</v>
      </c>
      <c r="C17" s="32">
        <v>10</v>
      </c>
      <c r="D17" s="25">
        <v>28509</v>
      </c>
      <c r="E17" s="26">
        <v>37275.517500000002</v>
      </c>
      <c r="F17" s="46">
        <f t="shared" si="11"/>
        <v>327510.44500000001</v>
      </c>
      <c r="G17" s="46"/>
      <c r="H17" s="26">
        <v>33547.965750000003</v>
      </c>
      <c r="I17" s="46">
        <f t="shared" si="12"/>
        <v>294759.40049999999</v>
      </c>
      <c r="J17" s="101"/>
      <c r="K17" s="7"/>
      <c r="U17" s="33"/>
      <c r="V17" s="293" t="s">
        <v>39</v>
      </c>
      <c r="W17" s="294">
        <v>0</v>
      </c>
      <c r="X17" s="295">
        <v>0</v>
      </c>
      <c r="Y17" s="245">
        <f t="shared" si="0"/>
        <v>1200</v>
      </c>
      <c r="Z17" s="296">
        <f t="shared" si="2"/>
        <v>0</v>
      </c>
      <c r="AA17" s="296">
        <v>0</v>
      </c>
      <c r="AB17" s="296">
        <f t="shared" si="3"/>
        <v>0</v>
      </c>
      <c r="AC17" s="297">
        <f t="shared" si="4"/>
        <v>0</v>
      </c>
      <c r="AD17" s="298">
        <f t="shared" si="13"/>
        <v>0</v>
      </c>
      <c r="AE17" s="299">
        <f t="shared" si="5"/>
        <v>0</v>
      </c>
      <c r="AH17" s="33"/>
      <c r="AI17" s="293" t="s">
        <v>39</v>
      </c>
      <c r="AJ17" s="300">
        <f t="shared" si="6"/>
        <v>0</v>
      </c>
      <c r="AK17" s="295">
        <v>0</v>
      </c>
      <c r="AL17" s="245">
        <f t="shared" si="1"/>
        <v>1200</v>
      </c>
      <c r="AM17" s="296">
        <f t="shared" si="7"/>
        <v>0</v>
      </c>
      <c r="AN17" s="296">
        <v>0</v>
      </c>
      <c r="AO17" s="296">
        <f t="shared" si="8"/>
        <v>0</v>
      </c>
      <c r="AP17" s="297">
        <f t="shared" si="9"/>
        <v>0</v>
      </c>
      <c r="AQ17" s="298">
        <f t="shared" si="14"/>
        <v>0</v>
      </c>
      <c r="AR17" s="299">
        <f t="shared" si="10"/>
        <v>0</v>
      </c>
    </row>
    <row r="18" spans="1:44" s="29" customFormat="1" ht="12.75" customHeight="1" x14ac:dyDescent="0.25">
      <c r="A18" s="33"/>
      <c r="B18" s="32" t="s">
        <v>40</v>
      </c>
      <c r="C18" s="32">
        <v>11</v>
      </c>
      <c r="D18" s="25">
        <v>29342</v>
      </c>
      <c r="E18" s="26">
        <v>38364.665000000001</v>
      </c>
      <c r="F18" s="46">
        <f t="shared" si="11"/>
        <v>365875.11</v>
      </c>
      <c r="G18" s="46"/>
      <c r="H18" s="26">
        <v>34528.198499999999</v>
      </c>
      <c r="I18" s="46">
        <f t="shared" si="12"/>
        <v>329287.59899999999</v>
      </c>
      <c r="J18" s="101"/>
      <c r="K18" s="7"/>
      <c r="U18" s="33"/>
      <c r="V18" s="293" t="s">
        <v>40</v>
      </c>
      <c r="W18" s="294">
        <v>0</v>
      </c>
      <c r="X18" s="295">
        <v>0</v>
      </c>
      <c r="Y18" s="245">
        <f t="shared" si="0"/>
        <v>1200</v>
      </c>
      <c r="Z18" s="296">
        <f t="shared" si="2"/>
        <v>0</v>
      </c>
      <c r="AA18" s="296">
        <v>0</v>
      </c>
      <c r="AB18" s="296">
        <f t="shared" si="3"/>
        <v>0</v>
      </c>
      <c r="AC18" s="297">
        <f t="shared" si="4"/>
        <v>0</v>
      </c>
      <c r="AD18" s="298">
        <f t="shared" si="13"/>
        <v>0</v>
      </c>
      <c r="AE18" s="299">
        <f t="shared" si="5"/>
        <v>0</v>
      </c>
      <c r="AH18" s="33"/>
      <c r="AI18" s="293" t="s">
        <v>40</v>
      </c>
      <c r="AJ18" s="300">
        <f t="shared" si="6"/>
        <v>0</v>
      </c>
      <c r="AK18" s="295">
        <v>0</v>
      </c>
      <c r="AL18" s="245">
        <f t="shared" si="1"/>
        <v>1200</v>
      </c>
      <c r="AM18" s="296">
        <f t="shared" si="7"/>
        <v>0</v>
      </c>
      <c r="AN18" s="296">
        <v>0</v>
      </c>
      <c r="AO18" s="296">
        <f t="shared" si="8"/>
        <v>0</v>
      </c>
      <c r="AP18" s="297">
        <f t="shared" si="9"/>
        <v>0</v>
      </c>
      <c r="AQ18" s="298">
        <f t="shared" si="14"/>
        <v>0</v>
      </c>
      <c r="AR18" s="299">
        <f t="shared" si="10"/>
        <v>0</v>
      </c>
    </row>
    <row r="19" spans="1:44" s="29" customFormat="1" ht="12.75" customHeight="1" x14ac:dyDescent="0.25">
      <c r="A19" s="33"/>
      <c r="B19" s="32" t="s">
        <v>41</v>
      </c>
      <c r="C19" s="32">
        <v>12</v>
      </c>
      <c r="D19" s="90">
        <v>30200</v>
      </c>
      <c r="E19" s="91">
        <v>39486.5</v>
      </c>
      <c r="F19" s="92">
        <f>E19</f>
        <v>39486.5</v>
      </c>
      <c r="G19" s="92"/>
      <c r="H19" s="96">
        <v>35537.85</v>
      </c>
      <c r="I19" s="97">
        <f>H19</f>
        <v>35537.85</v>
      </c>
      <c r="J19" s="102"/>
      <c r="K19" s="7"/>
      <c r="U19" s="33"/>
      <c r="V19" s="293" t="s">
        <v>41</v>
      </c>
      <c r="W19" s="294">
        <v>0</v>
      </c>
      <c r="X19" s="295">
        <v>0</v>
      </c>
      <c r="Y19" s="245">
        <f t="shared" si="0"/>
        <v>1200</v>
      </c>
      <c r="Z19" s="296">
        <f t="shared" si="2"/>
        <v>0</v>
      </c>
      <c r="AA19" s="296">
        <v>0</v>
      </c>
      <c r="AB19" s="296">
        <f t="shared" si="3"/>
        <v>0</v>
      </c>
      <c r="AC19" s="297">
        <f t="shared" si="4"/>
        <v>0</v>
      </c>
      <c r="AD19" s="298">
        <f t="shared" si="13"/>
        <v>0</v>
      </c>
      <c r="AE19" s="299">
        <f t="shared" si="5"/>
        <v>0</v>
      </c>
      <c r="AH19" s="33"/>
      <c r="AI19" s="293" t="s">
        <v>41</v>
      </c>
      <c r="AJ19" s="300">
        <f t="shared" si="6"/>
        <v>0</v>
      </c>
      <c r="AK19" s="295">
        <v>0</v>
      </c>
      <c r="AL19" s="245">
        <f t="shared" si="1"/>
        <v>1200</v>
      </c>
      <c r="AM19" s="296">
        <f t="shared" si="7"/>
        <v>0</v>
      </c>
      <c r="AN19" s="296">
        <v>0</v>
      </c>
      <c r="AO19" s="296">
        <f t="shared" si="8"/>
        <v>0</v>
      </c>
      <c r="AP19" s="297">
        <f t="shared" si="9"/>
        <v>0</v>
      </c>
      <c r="AQ19" s="298">
        <f t="shared" si="14"/>
        <v>0</v>
      </c>
      <c r="AR19" s="299">
        <f t="shared" si="10"/>
        <v>0</v>
      </c>
    </row>
    <row r="20" spans="1:44" s="29" customFormat="1" ht="12.75" customHeight="1" x14ac:dyDescent="0.25">
      <c r="A20" s="33"/>
      <c r="B20" s="32" t="s">
        <v>42</v>
      </c>
      <c r="C20" s="32">
        <v>13</v>
      </c>
      <c r="D20" s="25">
        <v>31083</v>
      </c>
      <c r="E20" s="26">
        <v>40641.022499999999</v>
      </c>
      <c r="F20" s="46">
        <f>E20+F19</f>
        <v>80127.522499999992</v>
      </c>
      <c r="G20" s="46"/>
      <c r="H20" s="26">
        <v>36576.920250000003</v>
      </c>
      <c r="I20" s="46">
        <f t="shared" si="12"/>
        <v>72114.770250000001</v>
      </c>
      <c r="J20" s="101"/>
      <c r="K20" s="7"/>
      <c r="U20" s="33"/>
      <c r="V20" s="293" t="s">
        <v>42</v>
      </c>
      <c r="W20" s="294">
        <v>0</v>
      </c>
      <c r="X20" s="295">
        <v>0</v>
      </c>
      <c r="Y20" s="245">
        <f t="shared" si="0"/>
        <v>1200</v>
      </c>
      <c r="Z20" s="296">
        <f t="shared" si="2"/>
        <v>0</v>
      </c>
      <c r="AA20" s="296">
        <v>0</v>
      </c>
      <c r="AB20" s="296">
        <f t="shared" si="3"/>
        <v>0</v>
      </c>
      <c r="AC20" s="297">
        <f t="shared" si="4"/>
        <v>0</v>
      </c>
      <c r="AD20" s="298">
        <f t="shared" si="13"/>
        <v>0</v>
      </c>
      <c r="AE20" s="299">
        <f t="shared" si="5"/>
        <v>0</v>
      </c>
      <c r="AH20" s="33"/>
      <c r="AI20" s="293" t="s">
        <v>42</v>
      </c>
      <c r="AJ20" s="300">
        <f t="shared" si="6"/>
        <v>0</v>
      </c>
      <c r="AK20" s="295">
        <v>0</v>
      </c>
      <c r="AL20" s="245">
        <f t="shared" si="1"/>
        <v>1200</v>
      </c>
      <c r="AM20" s="296">
        <f t="shared" si="7"/>
        <v>0</v>
      </c>
      <c r="AN20" s="296">
        <v>0</v>
      </c>
      <c r="AO20" s="296">
        <f t="shared" si="8"/>
        <v>0</v>
      </c>
      <c r="AP20" s="297">
        <f t="shared" si="9"/>
        <v>0</v>
      </c>
      <c r="AQ20" s="298">
        <f t="shared" si="14"/>
        <v>0</v>
      </c>
      <c r="AR20" s="299">
        <f t="shared" si="10"/>
        <v>0</v>
      </c>
    </row>
    <row r="21" spans="1:44" s="29" customFormat="1" ht="12.75" customHeight="1" x14ac:dyDescent="0.25">
      <c r="A21" s="33"/>
      <c r="B21" s="32" t="s">
        <v>43</v>
      </c>
      <c r="C21" s="32">
        <v>14</v>
      </c>
      <c r="D21" s="25">
        <v>31993</v>
      </c>
      <c r="E21" s="26">
        <v>41830.847499999996</v>
      </c>
      <c r="F21" s="46">
        <f t="shared" si="11"/>
        <v>121958.37</v>
      </c>
      <c r="G21" s="46"/>
      <c r="H21" s="26">
        <v>37647.762750000002</v>
      </c>
      <c r="I21" s="46">
        <f t="shared" si="12"/>
        <v>109762.533</v>
      </c>
      <c r="J21" s="101"/>
      <c r="K21" s="7"/>
      <c r="U21" s="33"/>
      <c r="V21" s="293" t="s">
        <v>43</v>
      </c>
      <c r="W21" s="294">
        <v>0</v>
      </c>
      <c r="X21" s="295">
        <v>0</v>
      </c>
      <c r="Y21" s="245">
        <f t="shared" si="0"/>
        <v>1200</v>
      </c>
      <c r="Z21" s="296">
        <f t="shared" si="2"/>
        <v>0</v>
      </c>
      <c r="AA21" s="296">
        <v>0</v>
      </c>
      <c r="AB21" s="296">
        <f t="shared" si="3"/>
        <v>0</v>
      </c>
      <c r="AC21" s="297">
        <f t="shared" si="4"/>
        <v>0</v>
      </c>
      <c r="AD21" s="298">
        <f t="shared" si="13"/>
        <v>0</v>
      </c>
      <c r="AE21" s="299">
        <f t="shared" si="5"/>
        <v>0</v>
      </c>
      <c r="AH21" s="33"/>
      <c r="AI21" s="293" t="s">
        <v>43</v>
      </c>
      <c r="AJ21" s="300">
        <f t="shared" si="6"/>
        <v>0</v>
      </c>
      <c r="AK21" s="295">
        <v>0</v>
      </c>
      <c r="AL21" s="245">
        <f t="shared" si="1"/>
        <v>1200</v>
      </c>
      <c r="AM21" s="296">
        <f t="shared" si="7"/>
        <v>0</v>
      </c>
      <c r="AN21" s="296">
        <v>0</v>
      </c>
      <c r="AO21" s="296">
        <f t="shared" si="8"/>
        <v>0</v>
      </c>
      <c r="AP21" s="297">
        <f t="shared" si="9"/>
        <v>0</v>
      </c>
      <c r="AQ21" s="298">
        <f t="shared" si="14"/>
        <v>0</v>
      </c>
      <c r="AR21" s="299">
        <f t="shared" si="10"/>
        <v>0</v>
      </c>
    </row>
    <row r="22" spans="1:44" s="29" customFormat="1" ht="12.75" customHeight="1" thickBot="1" x14ac:dyDescent="0.3">
      <c r="A22" s="34"/>
      <c r="B22" s="35" t="s">
        <v>44</v>
      </c>
      <c r="C22" s="32">
        <v>15</v>
      </c>
      <c r="D22" s="36">
        <v>32930</v>
      </c>
      <c r="E22" s="37">
        <v>43055.974999999999</v>
      </c>
      <c r="F22" s="46">
        <f t="shared" si="11"/>
        <v>165014.345</v>
      </c>
      <c r="G22" s="79">
        <f>F22/48</f>
        <v>3437.7988541666668</v>
      </c>
      <c r="H22" s="37">
        <v>38750.377500000002</v>
      </c>
      <c r="I22" s="46">
        <f t="shared" si="12"/>
        <v>148512.9105</v>
      </c>
      <c r="J22" s="79">
        <f>I22/48</f>
        <v>3094.0189687500001</v>
      </c>
      <c r="K22" s="7"/>
      <c r="U22" s="34"/>
      <c r="V22" s="293" t="s">
        <v>44</v>
      </c>
      <c r="W22" s="294">
        <f>G22</f>
        <v>3437.7988541666668</v>
      </c>
      <c r="X22" s="295">
        <v>3437.7988541666668</v>
      </c>
      <c r="Y22" s="245">
        <f t="shared" si="0"/>
        <v>1200</v>
      </c>
      <c r="Z22" s="296">
        <f t="shared" si="2"/>
        <v>1718.8994270833334</v>
      </c>
      <c r="AA22" s="296">
        <f t="shared" si="17"/>
        <v>2918.8994270833336</v>
      </c>
      <c r="AB22" s="296">
        <f t="shared" si="3"/>
        <v>243.24161892361113</v>
      </c>
      <c r="AC22" s="297">
        <f t="shared" si="4"/>
        <v>3681.0404730902778</v>
      </c>
      <c r="AD22" s="298">
        <f t="shared" si="13"/>
        <v>3754.6612825520833</v>
      </c>
      <c r="AE22" s="299">
        <f t="shared" si="5"/>
        <v>45055.935390625003</v>
      </c>
      <c r="AH22" s="34"/>
      <c r="AI22" s="293" t="s">
        <v>44</v>
      </c>
      <c r="AJ22" s="300">
        <f>J22</f>
        <v>3094.0189687500001</v>
      </c>
      <c r="AK22" s="295">
        <v>3229.1981250000003</v>
      </c>
      <c r="AL22" s="245">
        <f t="shared" si="1"/>
        <v>1200</v>
      </c>
      <c r="AM22" s="296">
        <f t="shared" si="7"/>
        <v>1614.5990625000002</v>
      </c>
      <c r="AN22" s="296">
        <f t="shared" si="18"/>
        <v>2814.5990625000004</v>
      </c>
      <c r="AO22" s="296">
        <f t="shared" si="8"/>
        <v>234.54992187500002</v>
      </c>
      <c r="AP22" s="297">
        <f t="shared" si="9"/>
        <v>3463.7480468750005</v>
      </c>
      <c r="AQ22" s="298">
        <f t="shared" si="14"/>
        <v>3533.0230078125005</v>
      </c>
      <c r="AR22" s="299">
        <f t="shared" si="10"/>
        <v>42396.276093750006</v>
      </c>
    </row>
    <row r="23" spans="1:44" ht="12" customHeight="1" x14ac:dyDescent="0.25">
      <c r="A23" s="38" t="s">
        <v>45</v>
      </c>
      <c r="B23" s="39" t="s">
        <v>28</v>
      </c>
      <c r="C23" s="43">
        <v>1</v>
      </c>
      <c r="D23" s="25">
        <v>37750</v>
      </c>
      <c r="E23" s="26">
        <v>49358.125</v>
      </c>
      <c r="F23" s="78">
        <f>E23</f>
        <v>49358.125</v>
      </c>
      <c r="G23" s="78"/>
      <c r="H23" s="26">
        <v>44422.3125</v>
      </c>
      <c r="I23" s="78">
        <f>H23</f>
        <v>44422.3125</v>
      </c>
      <c r="J23" s="104"/>
      <c r="U23" s="38" t="s">
        <v>45</v>
      </c>
      <c r="V23" s="84" t="s">
        <v>28</v>
      </c>
      <c r="W23" s="287">
        <v>0</v>
      </c>
      <c r="X23" s="288">
        <v>0</v>
      </c>
      <c r="Y23" s="246">
        <f t="shared" si="0"/>
        <v>1200</v>
      </c>
      <c r="Z23" s="289">
        <f t="shared" si="2"/>
        <v>0</v>
      </c>
      <c r="AA23" s="289">
        <v>0</v>
      </c>
      <c r="AB23" s="289">
        <f t="shared" si="3"/>
        <v>0</v>
      </c>
      <c r="AC23" s="290">
        <f t="shared" si="4"/>
        <v>0</v>
      </c>
      <c r="AD23" s="301">
        <f>AC23</f>
        <v>0</v>
      </c>
      <c r="AE23" s="291">
        <f t="shared" si="5"/>
        <v>0</v>
      </c>
      <c r="AH23" s="38" t="s">
        <v>45</v>
      </c>
      <c r="AI23" s="84" t="s">
        <v>28</v>
      </c>
      <c r="AJ23" s="292">
        <f t="shared" si="6"/>
        <v>0</v>
      </c>
      <c r="AK23" s="288">
        <v>0</v>
      </c>
      <c r="AL23" s="246">
        <f t="shared" si="1"/>
        <v>1200</v>
      </c>
      <c r="AM23" s="289">
        <f t="shared" si="7"/>
        <v>0</v>
      </c>
      <c r="AN23" s="289">
        <v>0</v>
      </c>
      <c r="AO23" s="289">
        <f t="shared" si="8"/>
        <v>0</v>
      </c>
      <c r="AP23" s="290">
        <f t="shared" si="9"/>
        <v>0</v>
      </c>
      <c r="AQ23" s="301">
        <f>AP23</f>
        <v>0</v>
      </c>
      <c r="AR23" s="291">
        <f t="shared" si="10"/>
        <v>0</v>
      </c>
    </row>
    <row r="24" spans="1:44" ht="15" x14ac:dyDescent="0.25">
      <c r="A24" s="70" t="s">
        <v>46</v>
      </c>
      <c r="B24" s="39" t="s">
        <v>30</v>
      </c>
      <c r="C24" s="39">
        <v>2</v>
      </c>
      <c r="D24" s="25">
        <v>38860</v>
      </c>
      <c r="E24" s="26">
        <v>50809.45</v>
      </c>
      <c r="F24" s="46">
        <f>E24+F23</f>
        <v>100167.575</v>
      </c>
      <c r="G24" s="46"/>
      <c r="H24" s="26">
        <v>45728.505000000005</v>
      </c>
      <c r="I24" s="46">
        <f>H24+I23</f>
        <v>90150.817500000005</v>
      </c>
      <c r="J24" s="101"/>
      <c r="U24" s="302" t="s">
        <v>46</v>
      </c>
      <c r="V24" s="85" t="s">
        <v>30</v>
      </c>
      <c r="W24" s="294">
        <v>0</v>
      </c>
      <c r="X24" s="295">
        <v>0</v>
      </c>
      <c r="Y24" s="245">
        <f t="shared" si="0"/>
        <v>1200</v>
      </c>
      <c r="Z24" s="296">
        <f t="shared" si="2"/>
        <v>0</v>
      </c>
      <c r="AA24" s="296">
        <v>0</v>
      </c>
      <c r="AB24" s="296">
        <f t="shared" si="3"/>
        <v>0</v>
      </c>
      <c r="AC24" s="297">
        <f t="shared" si="4"/>
        <v>0</v>
      </c>
      <c r="AD24" s="298">
        <f t="shared" si="13"/>
        <v>0</v>
      </c>
      <c r="AE24" s="299">
        <f t="shared" si="5"/>
        <v>0</v>
      </c>
      <c r="AH24" s="302" t="s">
        <v>46</v>
      </c>
      <c r="AI24" s="85" t="s">
        <v>30</v>
      </c>
      <c r="AJ24" s="300">
        <f t="shared" si="6"/>
        <v>0</v>
      </c>
      <c r="AK24" s="295">
        <v>0</v>
      </c>
      <c r="AL24" s="245">
        <f t="shared" si="1"/>
        <v>1200</v>
      </c>
      <c r="AM24" s="296">
        <f t="shared" si="7"/>
        <v>0</v>
      </c>
      <c r="AN24" s="296">
        <v>0</v>
      </c>
      <c r="AO24" s="296">
        <f t="shared" si="8"/>
        <v>0</v>
      </c>
      <c r="AP24" s="297">
        <f t="shared" si="9"/>
        <v>0</v>
      </c>
      <c r="AQ24" s="298">
        <f t="shared" si="14"/>
        <v>0</v>
      </c>
      <c r="AR24" s="299">
        <f t="shared" si="10"/>
        <v>0</v>
      </c>
    </row>
    <row r="25" spans="1:44" ht="15" x14ac:dyDescent="0.25">
      <c r="A25" s="71"/>
      <c r="B25" s="39" t="s">
        <v>31</v>
      </c>
      <c r="C25" s="39">
        <v>3</v>
      </c>
      <c r="D25" s="25">
        <v>40003</v>
      </c>
      <c r="E25" s="26">
        <v>52303.922500000001</v>
      </c>
      <c r="F25" s="46">
        <f t="shared" ref="F25:F30" si="19">E25+F24</f>
        <v>152471.4975</v>
      </c>
      <c r="G25" s="46"/>
      <c r="H25" s="26">
        <v>47073.530250000003</v>
      </c>
      <c r="I25" s="46">
        <f t="shared" ref="I25:I30" si="20">H25+I24</f>
        <v>137224.34775000002</v>
      </c>
      <c r="J25" s="101"/>
      <c r="U25" s="303"/>
      <c r="V25" s="85" t="s">
        <v>31</v>
      </c>
      <c r="W25" s="294">
        <v>0</v>
      </c>
      <c r="X25" s="295">
        <v>0</v>
      </c>
      <c r="Y25" s="245">
        <f t="shared" si="0"/>
        <v>1200</v>
      </c>
      <c r="Z25" s="296">
        <f t="shared" si="2"/>
        <v>0</v>
      </c>
      <c r="AA25" s="296">
        <v>0</v>
      </c>
      <c r="AB25" s="296">
        <f t="shared" si="3"/>
        <v>0</v>
      </c>
      <c r="AC25" s="297">
        <f t="shared" si="4"/>
        <v>0</v>
      </c>
      <c r="AD25" s="298">
        <f t="shared" si="13"/>
        <v>0</v>
      </c>
      <c r="AE25" s="299">
        <f t="shared" si="5"/>
        <v>0</v>
      </c>
      <c r="AH25" s="303"/>
      <c r="AI25" s="85" t="s">
        <v>31</v>
      </c>
      <c r="AJ25" s="300">
        <f t="shared" si="6"/>
        <v>0</v>
      </c>
      <c r="AK25" s="295">
        <v>0</v>
      </c>
      <c r="AL25" s="245">
        <f t="shared" si="1"/>
        <v>1200</v>
      </c>
      <c r="AM25" s="296">
        <f t="shared" si="7"/>
        <v>0</v>
      </c>
      <c r="AN25" s="296">
        <v>0</v>
      </c>
      <c r="AO25" s="296">
        <f t="shared" si="8"/>
        <v>0</v>
      </c>
      <c r="AP25" s="297">
        <f t="shared" si="9"/>
        <v>0</v>
      </c>
      <c r="AQ25" s="298">
        <f t="shared" si="14"/>
        <v>0</v>
      </c>
      <c r="AR25" s="299">
        <f t="shared" si="10"/>
        <v>0</v>
      </c>
    </row>
    <row r="26" spans="1:44" ht="15" x14ac:dyDescent="0.25">
      <c r="A26" s="71"/>
      <c r="B26" s="39" t="s">
        <v>32</v>
      </c>
      <c r="C26" s="39">
        <v>4</v>
      </c>
      <c r="D26" s="25">
        <v>41181</v>
      </c>
      <c r="E26" s="26">
        <v>53844.157500000001</v>
      </c>
      <c r="F26" s="46">
        <f t="shared" si="19"/>
        <v>206315.655</v>
      </c>
      <c r="G26" s="46">
        <f t="shared" si="15"/>
        <v>4298.2428124999997</v>
      </c>
      <c r="H26" s="26">
        <v>48459.741750000001</v>
      </c>
      <c r="I26" s="46">
        <f t="shared" si="20"/>
        <v>185684.0895</v>
      </c>
      <c r="J26" s="46">
        <f t="shared" si="16"/>
        <v>3868.4185312499999</v>
      </c>
      <c r="U26" s="303"/>
      <c r="V26" s="85" t="s">
        <v>32</v>
      </c>
      <c r="W26" s="294">
        <f>G26</f>
        <v>4298.2428124999997</v>
      </c>
      <c r="X26" s="295">
        <v>4298.2428124999997</v>
      </c>
      <c r="Y26" s="245">
        <f t="shared" si="0"/>
        <v>1200</v>
      </c>
      <c r="Z26" s="296">
        <f t="shared" si="2"/>
        <v>2149.1214062499998</v>
      </c>
      <c r="AA26" s="296">
        <f t="shared" si="17"/>
        <v>3349.1214062499998</v>
      </c>
      <c r="AB26" s="296">
        <f t="shared" si="3"/>
        <v>279.0934505208333</v>
      </c>
      <c r="AC26" s="297">
        <f t="shared" si="4"/>
        <v>4577.336263020833</v>
      </c>
      <c r="AD26" s="298">
        <f t="shared" si="13"/>
        <v>4668.8829882812497</v>
      </c>
      <c r="AE26" s="299">
        <f t="shared" si="5"/>
        <v>56026.595859374997</v>
      </c>
      <c r="AH26" s="303"/>
      <c r="AI26" s="85" t="s">
        <v>32</v>
      </c>
      <c r="AJ26" s="300">
        <f>J26</f>
        <v>3868.4185312499999</v>
      </c>
      <c r="AK26" s="295">
        <v>4038.3118125000001</v>
      </c>
      <c r="AL26" s="245">
        <f t="shared" si="1"/>
        <v>1200</v>
      </c>
      <c r="AM26" s="296">
        <f t="shared" si="7"/>
        <v>2019.15590625</v>
      </c>
      <c r="AN26" s="296">
        <f t="shared" si="18"/>
        <v>3219.15590625</v>
      </c>
      <c r="AO26" s="296">
        <f t="shared" si="8"/>
        <v>268.2629921875</v>
      </c>
      <c r="AP26" s="297">
        <f t="shared" si="9"/>
        <v>4306.5748046874996</v>
      </c>
      <c r="AQ26" s="298">
        <f t="shared" si="14"/>
        <v>4392.7063007812494</v>
      </c>
      <c r="AR26" s="299">
        <f t="shared" si="10"/>
        <v>52712.475609374989</v>
      </c>
    </row>
    <row r="27" spans="1:44" ht="15" x14ac:dyDescent="0.25">
      <c r="A27" s="71"/>
      <c r="B27" s="43" t="s">
        <v>33</v>
      </c>
      <c r="C27" s="43">
        <v>1</v>
      </c>
      <c r="D27" s="87">
        <v>42394</v>
      </c>
      <c r="E27" s="88">
        <v>55430.154999999999</v>
      </c>
      <c r="F27" s="89">
        <f>E27</f>
        <v>55430.154999999999</v>
      </c>
      <c r="G27" s="89"/>
      <c r="H27" s="88">
        <v>49887.139499999997</v>
      </c>
      <c r="I27" s="89">
        <f t="shared" si="20"/>
        <v>235571.22899999999</v>
      </c>
      <c r="J27" s="105"/>
      <c r="U27" s="303"/>
      <c r="V27" s="304" t="s">
        <v>33</v>
      </c>
      <c r="W27" s="294">
        <v>0</v>
      </c>
      <c r="X27" s="295">
        <v>0</v>
      </c>
      <c r="Y27" s="245">
        <f t="shared" si="0"/>
        <v>1200</v>
      </c>
      <c r="Z27" s="296">
        <f t="shared" si="2"/>
        <v>0</v>
      </c>
      <c r="AA27" s="296">
        <v>0</v>
      </c>
      <c r="AB27" s="296">
        <f t="shared" si="3"/>
        <v>0</v>
      </c>
      <c r="AC27" s="297">
        <f t="shared" si="4"/>
        <v>0</v>
      </c>
      <c r="AD27" s="298">
        <f t="shared" si="13"/>
        <v>0</v>
      </c>
      <c r="AE27" s="299">
        <f t="shared" si="5"/>
        <v>0</v>
      </c>
      <c r="AH27" s="303"/>
      <c r="AI27" s="304" t="s">
        <v>33</v>
      </c>
      <c r="AJ27" s="300">
        <f t="shared" si="6"/>
        <v>0</v>
      </c>
      <c r="AK27" s="295">
        <v>0</v>
      </c>
      <c r="AL27" s="245">
        <f t="shared" si="1"/>
        <v>1200</v>
      </c>
      <c r="AM27" s="296">
        <f t="shared" si="7"/>
        <v>0</v>
      </c>
      <c r="AN27" s="296">
        <v>0</v>
      </c>
      <c r="AO27" s="296">
        <f t="shared" si="8"/>
        <v>0</v>
      </c>
      <c r="AP27" s="297">
        <f t="shared" si="9"/>
        <v>0</v>
      </c>
      <c r="AQ27" s="298">
        <f t="shared" si="14"/>
        <v>0</v>
      </c>
      <c r="AR27" s="299">
        <f t="shared" si="10"/>
        <v>0</v>
      </c>
    </row>
    <row r="28" spans="1:44" ht="15" x14ac:dyDescent="0.25">
      <c r="A28" s="41"/>
      <c r="B28" s="39" t="s">
        <v>34</v>
      </c>
      <c r="C28" s="39">
        <v>2</v>
      </c>
      <c r="D28" s="25">
        <v>43643</v>
      </c>
      <c r="E28" s="26">
        <v>57063.222499999996</v>
      </c>
      <c r="F28" s="46">
        <f t="shared" si="19"/>
        <v>112493.3775</v>
      </c>
      <c r="G28" s="46"/>
      <c r="H28" s="26">
        <v>51356.900250000006</v>
      </c>
      <c r="I28" s="46">
        <f t="shared" si="20"/>
        <v>286928.12925</v>
      </c>
      <c r="J28" s="101"/>
      <c r="U28" s="41"/>
      <c r="V28" s="85" t="s">
        <v>34</v>
      </c>
      <c r="W28" s="294">
        <v>0</v>
      </c>
      <c r="X28" s="295">
        <v>0</v>
      </c>
      <c r="Y28" s="245">
        <f t="shared" si="0"/>
        <v>1200</v>
      </c>
      <c r="Z28" s="296">
        <f t="shared" si="2"/>
        <v>0</v>
      </c>
      <c r="AA28" s="296">
        <v>0</v>
      </c>
      <c r="AB28" s="296">
        <f t="shared" si="3"/>
        <v>0</v>
      </c>
      <c r="AC28" s="297">
        <f t="shared" si="4"/>
        <v>0</v>
      </c>
      <c r="AD28" s="298">
        <f t="shared" si="13"/>
        <v>0</v>
      </c>
      <c r="AE28" s="299">
        <f t="shared" si="5"/>
        <v>0</v>
      </c>
      <c r="AH28" s="41"/>
      <c r="AI28" s="85" t="s">
        <v>34</v>
      </c>
      <c r="AJ28" s="300">
        <f t="shared" si="6"/>
        <v>0</v>
      </c>
      <c r="AK28" s="295">
        <v>0</v>
      </c>
      <c r="AL28" s="245">
        <f t="shared" si="1"/>
        <v>1200</v>
      </c>
      <c r="AM28" s="296">
        <f t="shared" si="7"/>
        <v>0</v>
      </c>
      <c r="AN28" s="296">
        <v>0</v>
      </c>
      <c r="AO28" s="296">
        <f t="shared" si="8"/>
        <v>0</v>
      </c>
      <c r="AP28" s="297">
        <f t="shared" si="9"/>
        <v>0</v>
      </c>
      <c r="AQ28" s="298">
        <f t="shared" si="14"/>
        <v>0</v>
      </c>
      <c r="AR28" s="299">
        <f t="shared" si="10"/>
        <v>0</v>
      </c>
    </row>
    <row r="29" spans="1:44" ht="15" x14ac:dyDescent="0.25">
      <c r="A29" s="42"/>
      <c r="B29" s="39" t="s">
        <v>35</v>
      </c>
      <c r="C29" s="39">
        <v>3</v>
      </c>
      <c r="D29" s="25">
        <v>44930</v>
      </c>
      <c r="E29" s="26">
        <v>58745.974999999999</v>
      </c>
      <c r="F29" s="46">
        <f t="shared" si="19"/>
        <v>171239.35250000001</v>
      </c>
      <c r="G29" s="46"/>
      <c r="H29" s="26">
        <v>52871.377500000002</v>
      </c>
      <c r="I29" s="46">
        <f t="shared" si="20"/>
        <v>339799.50675</v>
      </c>
      <c r="J29" s="101"/>
      <c r="U29" s="42"/>
      <c r="V29" s="85" t="s">
        <v>35</v>
      </c>
      <c r="W29" s="294">
        <v>0</v>
      </c>
      <c r="X29" s="295">
        <v>0</v>
      </c>
      <c r="Y29" s="245">
        <f t="shared" si="0"/>
        <v>1200</v>
      </c>
      <c r="Z29" s="296">
        <f t="shared" si="2"/>
        <v>0</v>
      </c>
      <c r="AA29" s="296">
        <v>0</v>
      </c>
      <c r="AB29" s="296">
        <f t="shared" si="3"/>
        <v>0</v>
      </c>
      <c r="AC29" s="297">
        <f t="shared" si="4"/>
        <v>0</v>
      </c>
      <c r="AD29" s="298">
        <f t="shared" si="13"/>
        <v>0</v>
      </c>
      <c r="AE29" s="299">
        <f t="shared" si="5"/>
        <v>0</v>
      </c>
      <c r="AH29" s="42"/>
      <c r="AI29" s="85" t="s">
        <v>35</v>
      </c>
      <c r="AJ29" s="300">
        <f t="shared" si="6"/>
        <v>0</v>
      </c>
      <c r="AK29" s="295">
        <v>0</v>
      </c>
      <c r="AL29" s="245">
        <f t="shared" si="1"/>
        <v>1200</v>
      </c>
      <c r="AM29" s="296">
        <f t="shared" si="7"/>
        <v>0</v>
      </c>
      <c r="AN29" s="296">
        <v>0</v>
      </c>
      <c r="AO29" s="296">
        <f t="shared" si="8"/>
        <v>0</v>
      </c>
      <c r="AP29" s="297">
        <f t="shared" si="9"/>
        <v>0</v>
      </c>
      <c r="AQ29" s="298">
        <f t="shared" si="14"/>
        <v>0</v>
      </c>
      <c r="AR29" s="299">
        <f t="shared" si="10"/>
        <v>0</v>
      </c>
    </row>
    <row r="30" spans="1:44" ht="15.75" thickBot="1" x14ac:dyDescent="0.3">
      <c r="A30" s="42"/>
      <c r="B30" s="39" t="s">
        <v>36</v>
      </c>
      <c r="C30" s="83">
        <v>4</v>
      </c>
      <c r="D30" s="36">
        <v>46255</v>
      </c>
      <c r="E30" s="37">
        <v>60478.412499999999</v>
      </c>
      <c r="F30" s="79">
        <f t="shared" si="19"/>
        <v>231717.76500000001</v>
      </c>
      <c r="G30" s="79">
        <f t="shared" si="15"/>
        <v>4827.4534375000003</v>
      </c>
      <c r="H30" s="26">
        <v>54430.571250000001</v>
      </c>
      <c r="I30" s="79">
        <f t="shared" si="20"/>
        <v>394230.07799999998</v>
      </c>
      <c r="J30" s="79">
        <f>(I30-I26)/(12*C30)</f>
        <v>4344.7080937499995</v>
      </c>
      <c r="U30" s="42"/>
      <c r="V30" s="85" t="s">
        <v>36</v>
      </c>
      <c r="W30" s="294">
        <f>G30</f>
        <v>4827.4534375000003</v>
      </c>
      <c r="X30" s="295">
        <v>4827.4534375000003</v>
      </c>
      <c r="Y30" s="245">
        <f t="shared" si="0"/>
        <v>1200</v>
      </c>
      <c r="Z30" s="296">
        <f t="shared" si="2"/>
        <v>2413.7267187500001</v>
      </c>
      <c r="AA30" s="296">
        <f t="shared" si="17"/>
        <v>3613.7267187500001</v>
      </c>
      <c r="AB30" s="296">
        <f t="shared" si="3"/>
        <v>301.14389322916668</v>
      </c>
      <c r="AC30" s="297">
        <f t="shared" si="4"/>
        <v>5128.597330729167</v>
      </c>
      <c r="AD30" s="298">
        <f t="shared" si="13"/>
        <v>5231.1692773437508</v>
      </c>
      <c r="AE30" s="299">
        <f t="shared" si="5"/>
        <v>62774.031328125013</v>
      </c>
      <c r="AH30" s="42"/>
      <c r="AI30" s="85" t="s">
        <v>36</v>
      </c>
      <c r="AJ30" s="300">
        <f>J30</f>
        <v>4344.7080937499995</v>
      </c>
      <c r="AK30" s="295">
        <v>4535.8809375000001</v>
      </c>
      <c r="AL30" s="245">
        <f t="shared" si="1"/>
        <v>1200</v>
      </c>
      <c r="AM30" s="296">
        <f t="shared" si="7"/>
        <v>2267.94046875</v>
      </c>
      <c r="AN30" s="296">
        <f t="shared" si="18"/>
        <v>3467.94046875</v>
      </c>
      <c r="AO30" s="296">
        <f t="shared" si="8"/>
        <v>288.99503906249998</v>
      </c>
      <c r="AP30" s="297">
        <f t="shared" si="9"/>
        <v>4824.8759765625</v>
      </c>
      <c r="AQ30" s="298">
        <f t="shared" si="14"/>
        <v>4921.37349609375</v>
      </c>
      <c r="AR30" s="299">
        <f t="shared" si="10"/>
        <v>59056.481953124996</v>
      </c>
    </row>
    <row r="31" spans="1:44" ht="15" x14ac:dyDescent="0.25">
      <c r="A31" s="38" t="s">
        <v>47</v>
      </c>
      <c r="B31" s="43" t="s">
        <v>28</v>
      </c>
      <c r="C31" s="43">
        <v>1</v>
      </c>
      <c r="D31" s="44">
        <v>51716</v>
      </c>
      <c r="E31" s="45">
        <v>67618.67</v>
      </c>
      <c r="F31" s="78">
        <f>E31</f>
        <v>67618.67</v>
      </c>
      <c r="G31" s="78"/>
      <c r="H31" s="75"/>
      <c r="I31" s="78">
        <f>H31</f>
        <v>0</v>
      </c>
      <c r="J31" s="104">
        <f t="shared" si="16"/>
        <v>0</v>
      </c>
      <c r="U31" s="38" t="s">
        <v>47</v>
      </c>
      <c r="V31" s="84" t="s">
        <v>28</v>
      </c>
      <c r="W31" s="287">
        <v>0</v>
      </c>
      <c r="X31" s="288">
        <v>0</v>
      </c>
      <c r="Y31" s="246">
        <f t="shared" si="0"/>
        <v>1200</v>
      </c>
      <c r="Z31" s="289">
        <f t="shared" si="2"/>
        <v>0</v>
      </c>
      <c r="AA31" s="289">
        <v>0</v>
      </c>
      <c r="AB31" s="289">
        <f t="shared" si="3"/>
        <v>0</v>
      </c>
      <c r="AC31" s="290">
        <f t="shared" si="4"/>
        <v>0</v>
      </c>
      <c r="AD31" s="301">
        <f>AC31</f>
        <v>0</v>
      </c>
      <c r="AE31" s="291">
        <f t="shared" si="5"/>
        <v>0</v>
      </c>
      <c r="AH31" s="38" t="s">
        <v>47</v>
      </c>
      <c r="AI31" s="84" t="s">
        <v>28</v>
      </c>
      <c r="AJ31" s="292">
        <v>0</v>
      </c>
      <c r="AK31" s="288">
        <f t="shared" ref="AK31:AK38" si="21">AJ31</f>
        <v>0</v>
      </c>
      <c r="AL31" s="246">
        <f t="shared" si="1"/>
        <v>1200</v>
      </c>
      <c r="AM31" s="289">
        <f t="shared" si="7"/>
        <v>0</v>
      </c>
      <c r="AN31" s="289">
        <v>0</v>
      </c>
      <c r="AO31" s="289">
        <f t="shared" si="8"/>
        <v>0</v>
      </c>
      <c r="AP31" s="290">
        <f t="shared" si="9"/>
        <v>0</v>
      </c>
      <c r="AQ31" s="301">
        <f>AP31</f>
        <v>0</v>
      </c>
      <c r="AR31" s="291">
        <v>0</v>
      </c>
    </row>
    <row r="32" spans="1:44" ht="15" x14ac:dyDescent="0.25">
      <c r="A32" s="71" t="s">
        <v>48</v>
      </c>
      <c r="B32" s="39" t="s">
        <v>30</v>
      </c>
      <c r="C32" s="39">
        <v>2</v>
      </c>
      <c r="D32" s="25">
        <v>53245</v>
      </c>
      <c r="E32" s="26">
        <v>69617.837499999994</v>
      </c>
      <c r="F32" s="46">
        <f>E32+F31</f>
        <v>137236.50750000001</v>
      </c>
      <c r="G32" s="46"/>
      <c r="H32" s="76"/>
      <c r="I32" s="46">
        <f>H32+I31</f>
        <v>0</v>
      </c>
      <c r="J32" s="101">
        <f t="shared" si="16"/>
        <v>0</v>
      </c>
      <c r="U32" s="303" t="s">
        <v>48</v>
      </c>
      <c r="V32" s="85" t="s">
        <v>30</v>
      </c>
      <c r="W32" s="294">
        <v>0</v>
      </c>
      <c r="X32" s="295">
        <v>0</v>
      </c>
      <c r="Y32" s="245">
        <f t="shared" si="0"/>
        <v>1200</v>
      </c>
      <c r="Z32" s="296">
        <f t="shared" si="2"/>
        <v>0</v>
      </c>
      <c r="AA32" s="296">
        <v>0</v>
      </c>
      <c r="AB32" s="296">
        <f t="shared" si="3"/>
        <v>0</v>
      </c>
      <c r="AC32" s="297">
        <f t="shared" si="4"/>
        <v>0</v>
      </c>
      <c r="AD32" s="298">
        <f t="shared" si="13"/>
        <v>0</v>
      </c>
      <c r="AE32" s="299">
        <f t="shared" si="5"/>
        <v>0</v>
      </c>
      <c r="AH32" s="303" t="s">
        <v>48</v>
      </c>
      <c r="AI32" s="85" t="s">
        <v>30</v>
      </c>
      <c r="AJ32" s="300">
        <v>0</v>
      </c>
      <c r="AK32" s="295">
        <f t="shared" si="21"/>
        <v>0</v>
      </c>
      <c r="AL32" s="245">
        <f t="shared" si="1"/>
        <v>1200</v>
      </c>
      <c r="AM32" s="296">
        <f t="shared" si="7"/>
        <v>0</v>
      </c>
      <c r="AN32" s="296">
        <v>0</v>
      </c>
      <c r="AO32" s="296">
        <f t="shared" si="8"/>
        <v>0</v>
      </c>
      <c r="AP32" s="297">
        <f t="shared" si="9"/>
        <v>0</v>
      </c>
      <c r="AQ32" s="298">
        <f t="shared" si="14"/>
        <v>0</v>
      </c>
      <c r="AR32" s="299">
        <v>0</v>
      </c>
    </row>
    <row r="33" spans="1:44" ht="14.25" customHeight="1" x14ac:dyDescent="0.25">
      <c r="A33" s="42"/>
      <c r="B33" s="39" t="s">
        <v>31</v>
      </c>
      <c r="C33" s="39">
        <v>3</v>
      </c>
      <c r="D33" s="25">
        <v>54820</v>
      </c>
      <c r="E33" s="26">
        <v>71677.149999999994</v>
      </c>
      <c r="F33" s="46">
        <f t="shared" ref="F33:F34" si="22">E33+F32</f>
        <v>208913.6575</v>
      </c>
      <c r="G33" s="46"/>
      <c r="H33" s="76"/>
      <c r="I33" s="46">
        <f t="shared" ref="I33:I34" si="23">H33+I32</f>
        <v>0</v>
      </c>
      <c r="J33" s="101">
        <f t="shared" si="16"/>
        <v>0</v>
      </c>
      <c r="U33" s="42"/>
      <c r="V33" s="85" t="s">
        <v>31</v>
      </c>
      <c r="W33" s="294">
        <v>0</v>
      </c>
      <c r="X33" s="295">
        <v>0</v>
      </c>
      <c r="Y33" s="245">
        <f t="shared" si="0"/>
        <v>1200</v>
      </c>
      <c r="Z33" s="296">
        <f t="shared" si="2"/>
        <v>0</v>
      </c>
      <c r="AA33" s="296">
        <v>0</v>
      </c>
      <c r="AB33" s="296">
        <f t="shared" si="3"/>
        <v>0</v>
      </c>
      <c r="AC33" s="297">
        <f t="shared" si="4"/>
        <v>0</v>
      </c>
      <c r="AD33" s="298">
        <f t="shared" si="13"/>
        <v>0</v>
      </c>
      <c r="AE33" s="299">
        <f t="shared" si="5"/>
        <v>0</v>
      </c>
      <c r="AH33" s="42"/>
      <c r="AI33" s="85" t="s">
        <v>31</v>
      </c>
      <c r="AJ33" s="300">
        <v>0</v>
      </c>
      <c r="AK33" s="295">
        <f t="shared" si="21"/>
        <v>0</v>
      </c>
      <c r="AL33" s="245">
        <f t="shared" si="1"/>
        <v>1200</v>
      </c>
      <c r="AM33" s="296">
        <f t="shared" si="7"/>
        <v>0</v>
      </c>
      <c r="AN33" s="296">
        <v>0</v>
      </c>
      <c r="AO33" s="296">
        <f t="shared" si="8"/>
        <v>0</v>
      </c>
      <c r="AP33" s="297">
        <f t="shared" si="9"/>
        <v>0</v>
      </c>
      <c r="AQ33" s="298">
        <f t="shared" si="14"/>
        <v>0</v>
      </c>
      <c r="AR33" s="299">
        <v>0</v>
      </c>
    </row>
    <row r="34" spans="1:44" ht="12.75" customHeight="1" thickBot="1" x14ac:dyDescent="0.3">
      <c r="A34" s="42"/>
      <c r="B34" s="39" t="s">
        <v>32</v>
      </c>
      <c r="C34" s="83">
        <v>4</v>
      </c>
      <c r="D34" s="36">
        <v>56442</v>
      </c>
      <c r="E34" s="37">
        <v>73797.915000000008</v>
      </c>
      <c r="F34" s="79">
        <f t="shared" si="22"/>
        <v>282711.57250000001</v>
      </c>
      <c r="G34" s="79">
        <f t="shared" si="15"/>
        <v>5889.8244270833338</v>
      </c>
      <c r="H34" s="77"/>
      <c r="I34" s="79">
        <f t="shared" si="23"/>
        <v>0</v>
      </c>
      <c r="J34" s="103">
        <f t="shared" si="16"/>
        <v>0</v>
      </c>
      <c r="U34" s="42"/>
      <c r="V34" s="85" t="s">
        <v>32</v>
      </c>
      <c r="W34" s="294">
        <f>G34</f>
        <v>5889.8244270833338</v>
      </c>
      <c r="X34" s="295">
        <v>5889.8244270833338</v>
      </c>
      <c r="Y34" s="245">
        <f t="shared" si="0"/>
        <v>1200</v>
      </c>
      <c r="Z34" s="296">
        <f t="shared" si="2"/>
        <v>2944.9122135416669</v>
      </c>
      <c r="AA34" s="296">
        <f t="shared" si="17"/>
        <v>4144.9122135416674</v>
      </c>
      <c r="AB34" s="296">
        <f t="shared" si="3"/>
        <v>345.40935112847228</v>
      </c>
      <c r="AC34" s="297">
        <f t="shared" si="4"/>
        <v>6235.2337782118066</v>
      </c>
      <c r="AD34" s="298">
        <f t="shared" si="13"/>
        <v>6359.9384537760425</v>
      </c>
      <c r="AE34" s="299">
        <f t="shared" si="5"/>
        <v>76319.261445312513</v>
      </c>
      <c r="AH34" s="42"/>
      <c r="AI34" s="85" t="s">
        <v>32</v>
      </c>
      <c r="AJ34" s="300">
        <v>0</v>
      </c>
      <c r="AK34" s="295">
        <f t="shared" si="21"/>
        <v>0</v>
      </c>
      <c r="AL34" s="245">
        <f t="shared" si="1"/>
        <v>1200</v>
      </c>
      <c r="AM34" s="296">
        <f t="shared" si="7"/>
        <v>0</v>
      </c>
      <c r="AN34" s="296">
        <v>0</v>
      </c>
      <c r="AO34" s="296">
        <f t="shared" si="8"/>
        <v>0</v>
      </c>
      <c r="AP34" s="297">
        <f t="shared" si="9"/>
        <v>0</v>
      </c>
      <c r="AQ34" s="298">
        <f t="shared" si="14"/>
        <v>0</v>
      </c>
      <c r="AR34" s="299">
        <v>0</v>
      </c>
    </row>
    <row r="35" spans="1:44" ht="15" x14ac:dyDescent="0.25">
      <c r="A35" s="38" t="s">
        <v>49</v>
      </c>
      <c r="B35" s="43" t="s">
        <v>28</v>
      </c>
      <c r="C35" s="84">
        <v>1</v>
      </c>
      <c r="D35" s="25">
        <v>63125</v>
      </c>
      <c r="E35" s="26">
        <v>82535.9375</v>
      </c>
      <c r="F35" s="78">
        <f>E35</f>
        <v>82535.9375</v>
      </c>
      <c r="G35" s="78"/>
      <c r="H35" s="75"/>
      <c r="I35" s="78">
        <f>H35</f>
        <v>0</v>
      </c>
      <c r="J35" s="104">
        <f t="shared" si="16"/>
        <v>0</v>
      </c>
      <c r="U35" s="38" t="s">
        <v>49</v>
      </c>
      <c r="V35" s="84" t="s">
        <v>28</v>
      </c>
      <c r="W35" s="287">
        <v>0</v>
      </c>
      <c r="X35" s="288">
        <v>0</v>
      </c>
      <c r="Y35" s="246">
        <f t="shared" si="0"/>
        <v>1200</v>
      </c>
      <c r="Z35" s="289">
        <f t="shared" si="2"/>
        <v>0</v>
      </c>
      <c r="AA35" s="289">
        <v>0</v>
      </c>
      <c r="AB35" s="289">
        <f t="shared" si="3"/>
        <v>0</v>
      </c>
      <c r="AC35" s="290">
        <f t="shared" si="4"/>
        <v>0</v>
      </c>
      <c r="AD35" s="301">
        <f>AC35</f>
        <v>0</v>
      </c>
      <c r="AE35" s="291">
        <f t="shared" si="5"/>
        <v>0</v>
      </c>
      <c r="AH35" s="38" t="s">
        <v>49</v>
      </c>
      <c r="AI35" s="84" t="s">
        <v>28</v>
      </c>
      <c r="AJ35" s="292">
        <v>0</v>
      </c>
      <c r="AK35" s="288">
        <f t="shared" si="21"/>
        <v>0</v>
      </c>
      <c r="AL35" s="246">
        <f t="shared" si="1"/>
        <v>1200</v>
      </c>
      <c r="AM35" s="289">
        <f t="shared" si="7"/>
        <v>0</v>
      </c>
      <c r="AN35" s="289">
        <v>0</v>
      </c>
      <c r="AO35" s="289">
        <f t="shared" si="8"/>
        <v>0</v>
      </c>
      <c r="AP35" s="290">
        <f t="shared" si="9"/>
        <v>0</v>
      </c>
      <c r="AQ35" s="301">
        <f>AP35</f>
        <v>0</v>
      </c>
      <c r="AR35" s="291">
        <v>0</v>
      </c>
    </row>
    <row r="36" spans="1:44" ht="15" x14ac:dyDescent="0.25">
      <c r="A36" s="71" t="s">
        <v>50</v>
      </c>
      <c r="B36" s="39" t="s">
        <v>30</v>
      </c>
      <c r="C36" s="85">
        <v>2</v>
      </c>
      <c r="D36" s="25">
        <v>64996</v>
      </c>
      <c r="E36" s="26">
        <v>84982.27</v>
      </c>
      <c r="F36" s="46">
        <f>E36+F35</f>
        <v>167518.20750000002</v>
      </c>
      <c r="G36" s="46"/>
      <c r="H36" s="76"/>
      <c r="I36" s="46">
        <f>H36+I35</f>
        <v>0</v>
      </c>
      <c r="J36" s="101">
        <f t="shared" si="16"/>
        <v>0</v>
      </c>
      <c r="U36" s="303" t="s">
        <v>50</v>
      </c>
      <c r="V36" s="85" t="s">
        <v>30</v>
      </c>
      <c r="W36" s="294">
        <v>0</v>
      </c>
      <c r="X36" s="295">
        <v>0</v>
      </c>
      <c r="Y36" s="245">
        <f t="shared" si="0"/>
        <v>1200</v>
      </c>
      <c r="Z36" s="296">
        <f t="shared" si="2"/>
        <v>0</v>
      </c>
      <c r="AA36" s="296">
        <v>0</v>
      </c>
      <c r="AB36" s="296">
        <f t="shared" si="3"/>
        <v>0</v>
      </c>
      <c r="AC36" s="297">
        <f t="shared" si="4"/>
        <v>0</v>
      </c>
      <c r="AD36" s="298">
        <f t="shared" si="13"/>
        <v>0</v>
      </c>
      <c r="AE36" s="299">
        <f t="shared" si="5"/>
        <v>0</v>
      </c>
      <c r="AH36" s="303" t="s">
        <v>50</v>
      </c>
      <c r="AI36" s="85" t="s">
        <v>30</v>
      </c>
      <c r="AJ36" s="300">
        <v>0</v>
      </c>
      <c r="AK36" s="295">
        <f t="shared" si="21"/>
        <v>0</v>
      </c>
      <c r="AL36" s="245">
        <f t="shared" si="1"/>
        <v>1200</v>
      </c>
      <c r="AM36" s="296">
        <f t="shared" si="7"/>
        <v>0</v>
      </c>
      <c r="AN36" s="296">
        <v>0</v>
      </c>
      <c r="AO36" s="296">
        <f t="shared" si="8"/>
        <v>0</v>
      </c>
      <c r="AP36" s="297">
        <f t="shared" si="9"/>
        <v>0</v>
      </c>
      <c r="AQ36" s="298">
        <f t="shared" si="14"/>
        <v>0</v>
      </c>
      <c r="AR36" s="299">
        <v>0</v>
      </c>
    </row>
    <row r="37" spans="1:44" ht="15" x14ac:dyDescent="0.25">
      <c r="A37" s="71"/>
      <c r="B37" s="39" t="s">
        <v>31</v>
      </c>
      <c r="C37" s="85">
        <v>3</v>
      </c>
      <c r="D37" s="25">
        <f>66885-1885</f>
        <v>65000</v>
      </c>
      <c r="E37" s="26">
        <v>84987.5</v>
      </c>
      <c r="F37" s="46">
        <f t="shared" ref="F37:F38" si="24">E37+F36</f>
        <v>252505.70750000002</v>
      </c>
      <c r="G37" s="46"/>
      <c r="H37" s="76"/>
      <c r="I37" s="46">
        <f t="shared" ref="I37:I38" si="25">H37+I36</f>
        <v>0</v>
      </c>
      <c r="J37" s="101">
        <f t="shared" si="16"/>
        <v>0</v>
      </c>
      <c r="U37" s="303"/>
      <c r="V37" s="85" t="s">
        <v>31</v>
      </c>
      <c r="W37" s="294">
        <v>0</v>
      </c>
      <c r="X37" s="295">
        <v>0</v>
      </c>
      <c r="Y37" s="245">
        <f t="shared" si="0"/>
        <v>1200</v>
      </c>
      <c r="Z37" s="296">
        <f t="shared" si="2"/>
        <v>0</v>
      </c>
      <c r="AA37" s="296">
        <v>0</v>
      </c>
      <c r="AB37" s="296">
        <f t="shared" si="3"/>
        <v>0</v>
      </c>
      <c r="AC37" s="297">
        <f t="shared" si="4"/>
        <v>0</v>
      </c>
      <c r="AD37" s="298">
        <f t="shared" si="13"/>
        <v>0</v>
      </c>
      <c r="AE37" s="299">
        <f t="shared" si="5"/>
        <v>0</v>
      </c>
      <c r="AH37" s="303"/>
      <c r="AI37" s="85" t="s">
        <v>31</v>
      </c>
      <c r="AJ37" s="300">
        <v>0</v>
      </c>
      <c r="AK37" s="295">
        <f t="shared" si="21"/>
        <v>0</v>
      </c>
      <c r="AL37" s="245">
        <f t="shared" si="1"/>
        <v>1200</v>
      </c>
      <c r="AM37" s="296">
        <f t="shared" si="7"/>
        <v>0</v>
      </c>
      <c r="AN37" s="296">
        <v>0</v>
      </c>
      <c r="AO37" s="296">
        <f t="shared" si="8"/>
        <v>0</v>
      </c>
      <c r="AP37" s="297">
        <f t="shared" si="9"/>
        <v>0</v>
      </c>
      <c r="AQ37" s="298">
        <f t="shared" si="14"/>
        <v>0</v>
      </c>
      <c r="AR37" s="299">
        <v>0</v>
      </c>
    </row>
    <row r="38" spans="1:44" ht="15.75" thickBot="1" x14ac:dyDescent="0.3">
      <c r="A38" s="47"/>
      <c r="B38" s="48" t="s">
        <v>32</v>
      </c>
      <c r="C38" s="86">
        <v>4</v>
      </c>
      <c r="D38" s="49">
        <f>68817-(68817*5.5%)</f>
        <v>65032.065000000002</v>
      </c>
      <c r="E38" s="50">
        <v>85029.42498750001</v>
      </c>
      <c r="F38" s="79">
        <f t="shared" si="24"/>
        <v>337535.13248750003</v>
      </c>
      <c r="G38" s="79">
        <f t="shared" si="15"/>
        <v>7031.9819268229176</v>
      </c>
      <c r="H38" s="77"/>
      <c r="I38" s="79">
        <f t="shared" si="25"/>
        <v>0</v>
      </c>
      <c r="J38" s="103">
        <f t="shared" si="16"/>
        <v>0</v>
      </c>
      <c r="U38" s="47"/>
      <c r="V38" s="86" t="s">
        <v>32</v>
      </c>
      <c r="W38" s="311">
        <f>G38</f>
        <v>7031.9819268229176</v>
      </c>
      <c r="X38" s="305">
        <v>7031.9819268229176</v>
      </c>
      <c r="Y38" s="306">
        <f t="shared" si="0"/>
        <v>1200</v>
      </c>
      <c r="Z38" s="307">
        <f t="shared" si="2"/>
        <v>3515.9909634114588</v>
      </c>
      <c r="AA38" s="307">
        <f t="shared" si="17"/>
        <v>4715.9909634114592</v>
      </c>
      <c r="AB38" s="307">
        <f t="shared" si="3"/>
        <v>392.99924695095496</v>
      </c>
      <c r="AC38" s="308">
        <f t="shared" si="4"/>
        <v>7424.9811737738728</v>
      </c>
      <c r="AD38" s="309">
        <f t="shared" si="13"/>
        <v>7573.48079724935</v>
      </c>
      <c r="AE38" s="310">
        <f t="shared" si="5"/>
        <v>90881.769566992196</v>
      </c>
      <c r="AH38" s="47"/>
      <c r="AI38" s="86" t="s">
        <v>32</v>
      </c>
      <c r="AJ38" s="311">
        <f t="shared" si="6"/>
        <v>0</v>
      </c>
      <c r="AK38" s="305">
        <f t="shared" si="21"/>
        <v>0</v>
      </c>
      <c r="AL38" s="306">
        <f t="shared" si="1"/>
        <v>1200</v>
      </c>
      <c r="AM38" s="307">
        <f t="shared" si="7"/>
        <v>0</v>
      </c>
      <c r="AN38" s="307">
        <v>0</v>
      </c>
      <c r="AO38" s="307">
        <f t="shared" si="8"/>
        <v>0</v>
      </c>
      <c r="AP38" s="308">
        <f t="shared" si="9"/>
        <v>0</v>
      </c>
      <c r="AQ38" s="309">
        <f t="shared" si="14"/>
        <v>0</v>
      </c>
      <c r="AR38" s="310">
        <v>0</v>
      </c>
    </row>
    <row r="39" spans="1:44" ht="12.75" customHeight="1" x14ac:dyDescent="0.2">
      <c r="A39" s="51"/>
      <c r="I39" s="27"/>
      <c r="K39" s="28"/>
    </row>
    <row r="40" spans="1:44" ht="13.5" customHeight="1" x14ac:dyDescent="0.2">
      <c r="A40" s="52" t="s">
        <v>51</v>
      </c>
      <c r="I40" s="27"/>
      <c r="K40" s="28"/>
    </row>
    <row r="41" spans="1:44" ht="15" customHeight="1" x14ac:dyDescent="0.2">
      <c r="A41" s="72" t="s">
        <v>52</v>
      </c>
      <c r="B41" s="72"/>
      <c r="C41" s="72"/>
      <c r="D41" s="72"/>
      <c r="E41" s="72"/>
      <c r="F41" s="72"/>
      <c r="G41" s="72"/>
      <c r="H41" s="72"/>
      <c r="I41" s="27"/>
      <c r="K41" s="28"/>
    </row>
    <row r="42" spans="1:44" s="54" customFormat="1" ht="15" customHeight="1" x14ac:dyDescent="0.2">
      <c r="A42" s="53"/>
      <c r="B42" s="53"/>
      <c r="C42" s="53"/>
      <c r="D42" s="53"/>
      <c r="E42" s="53"/>
      <c r="F42" s="53"/>
      <c r="G42" s="53"/>
      <c r="H42" s="53"/>
      <c r="I42" s="27"/>
      <c r="J42" s="7"/>
      <c r="K42" s="28"/>
    </row>
    <row r="43" spans="1:44" ht="12.75" customHeight="1" x14ac:dyDescent="0.2">
      <c r="A43" s="55" t="s">
        <v>53</v>
      </c>
      <c r="B43" s="55"/>
      <c r="C43" s="55"/>
      <c r="D43" s="55"/>
      <c r="E43" s="55"/>
      <c r="F43" s="55"/>
      <c r="G43" s="55"/>
      <c r="H43" s="55"/>
      <c r="I43" s="27"/>
      <c r="K43" s="28"/>
    </row>
    <row r="44" spans="1:44" ht="12.75" customHeight="1" x14ac:dyDescent="0.2">
      <c r="A44" s="55"/>
      <c r="B44" s="55"/>
      <c r="C44" s="55"/>
      <c r="D44" s="55"/>
      <c r="E44" s="55"/>
      <c r="F44" s="56"/>
      <c r="G44" s="56"/>
      <c r="H44" s="55"/>
      <c r="I44" s="27"/>
      <c r="K44" s="28"/>
    </row>
    <row r="45" spans="1:44" ht="42.75" customHeight="1" x14ac:dyDescent="0.2">
      <c r="A45" s="73" t="s">
        <v>54</v>
      </c>
      <c r="B45" s="73"/>
      <c r="C45" s="73"/>
      <c r="D45" s="73"/>
      <c r="E45" s="73"/>
      <c r="F45" s="73"/>
      <c r="G45" s="73"/>
      <c r="H45" s="73"/>
      <c r="I45" s="27"/>
      <c r="K45" s="28"/>
    </row>
    <row r="46" spans="1:44" ht="12.75" customHeight="1" x14ac:dyDescent="0.2">
      <c r="A46" s="57"/>
      <c r="B46" s="58"/>
      <c r="C46" s="58"/>
      <c r="D46" s="59"/>
      <c r="E46" s="59"/>
      <c r="F46" s="60"/>
      <c r="G46" s="60"/>
      <c r="H46" s="59"/>
      <c r="I46" s="27"/>
      <c r="K46" s="28"/>
    </row>
    <row r="47" spans="1:44" ht="12.75" customHeight="1" x14ac:dyDescent="0.2">
      <c r="I47" s="27"/>
      <c r="K47" s="28"/>
    </row>
    <row r="48" spans="1:44" ht="12.75" customHeight="1" x14ac:dyDescent="0.2">
      <c r="I48" s="27"/>
      <c r="K48" s="28"/>
    </row>
    <row r="49" spans="1:9" x14ac:dyDescent="0.2">
      <c r="I49" s="27"/>
    </row>
    <row r="50" spans="1:9" x14ac:dyDescent="0.2">
      <c r="A50" s="8" t="s">
        <v>164</v>
      </c>
      <c r="B50" s="8" t="s">
        <v>167</v>
      </c>
      <c r="C50" s="8" t="s">
        <v>168</v>
      </c>
      <c r="D50" s="213" t="s">
        <v>14</v>
      </c>
      <c r="E50" s="214" t="s">
        <v>169</v>
      </c>
      <c r="I50" s="27"/>
    </row>
    <row r="51" spans="1:9" x14ac:dyDescent="0.2">
      <c r="A51" s="2" t="s">
        <v>165</v>
      </c>
      <c r="B51" s="211">
        <v>18000</v>
      </c>
      <c r="C51" s="211">
        <f>(6300+(6300*1.035)+(6300*1.035*1.035)+(6300*1.035*1.035*1.035))/4</f>
        <v>6638.5350281249994</v>
      </c>
      <c r="D51" s="212">
        <f>SUM(B51:C51)</f>
        <v>24638.535028124999</v>
      </c>
      <c r="E51" s="212">
        <f>D51/12</f>
        <v>2053.2112523437499</v>
      </c>
      <c r="I51" s="27"/>
    </row>
    <row r="52" spans="1:9" x14ac:dyDescent="0.2">
      <c r="A52" s="2" t="s">
        <v>166</v>
      </c>
      <c r="B52" s="211">
        <v>18000</v>
      </c>
      <c r="C52" s="211">
        <f>C51*2</f>
        <v>13277.070056249999</v>
      </c>
      <c r="D52" s="212">
        <f>SUM(B52:C52)</f>
        <v>31277.070056249999</v>
      </c>
      <c r="E52" s="212">
        <f>D52/12</f>
        <v>2606.4225046874999</v>
      </c>
    </row>
  </sheetData>
  <printOptions verticalCentered="1"/>
  <pageMargins left="0.59055118110236227" right="0.39370078740157483" top="0.51181102362204722" bottom="0.51181102362204722" header="0.51181102362204722" footer="0.51181102362204722"/>
  <pageSetup paperSize="9" scale="53" orientation="landscape" r:id="rId1"/>
  <headerFooter alignWithMargins="0"/>
  <ignoredErrors>
    <ignoredError sqref="F19:I26 F28:I37 G27:I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workbookViewId="0">
      <selection activeCell="J13" sqref="J13"/>
    </sheetView>
  </sheetViews>
  <sheetFormatPr defaultRowHeight="15" x14ac:dyDescent="0.25"/>
  <cols>
    <col min="5" max="5" width="34.28515625" customWidth="1"/>
    <col min="14" max="14" width="9.5703125" bestFit="1" customWidth="1"/>
    <col min="16" max="17" width="9.5703125" bestFit="1" customWidth="1"/>
    <col min="19" max="20" width="9.5703125" bestFit="1" customWidth="1"/>
    <col min="21" max="21" width="10.5703125" bestFit="1" customWidth="1"/>
  </cols>
  <sheetData>
    <row r="1" spans="1:21" ht="18.75" x14ac:dyDescent="0.3">
      <c r="A1" s="1" t="s">
        <v>251</v>
      </c>
      <c r="B1" s="2"/>
      <c r="C1" s="2"/>
      <c r="D1" s="3"/>
      <c r="E1" s="4"/>
      <c r="F1" s="4"/>
      <c r="G1" s="4"/>
      <c r="H1" s="5"/>
      <c r="I1" s="7"/>
      <c r="J1" s="7"/>
      <c r="K1" s="7"/>
      <c r="L1" s="7"/>
      <c r="M1" s="7"/>
      <c r="N1" s="7"/>
      <c r="O1" s="7"/>
      <c r="P1" s="7"/>
      <c r="Q1" s="7"/>
      <c r="R1" s="7"/>
      <c r="S1" s="7"/>
      <c r="T1" s="7"/>
      <c r="U1" s="7"/>
    </row>
    <row r="2" spans="1:21" ht="15.75" thickBot="1" x14ac:dyDescent="0.3">
      <c r="A2" s="8" t="s">
        <v>252</v>
      </c>
      <c r="B2" s="2"/>
      <c r="C2" s="2"/>
      <c r="D2" s="3"/>
      <c r="E2" s="4"/>
      <c r="F2" s="4"/>
      <c r="G2" s="4"/>
      <c r="H2" s="5"/>
      <c r="I2" s="7"/>
      <c r="J2" s="7"/>
      <c r="K2" s="7"/>
      <c r="L2" s="7"/>
      <c r="M2" s="7"/>
      <c r="N2" s="7"/>
      <c r="O2" s="7"/>
      <c r="P2" s="7"/>
      <c r="Q2" s="7"/>
      <c r="R2" s="7"/>
      <c r="S2" s="7"/>
      <c r="T2" s="7"/>
      <c r="U2" s="7"/>
    </row>
    <row r="3" spans="1:21" ht="63.75" thickBot="1" x14ac:dyDescent="0.3">
      <c r="A3" s="9"/>
      <c r="B3" s="10"/>
      <c r="C3" s="316"/>
      <c r="D3" s="7"/>
      <c r="E3" s="74" t="s">
        <v>253</v>
      </c>
      <c r="F3" s="317"/>
      <c r="G3" s="317"/>
      <c r="H3" s="317"/>
      <c r="I3" s="7"/>
      <c r="J3" s="7"/>
      <c r="K3" s="280" t="s">
        <v>254</v>
      </c>
      <c r="L3" s="318"/>
      <c r="M3" s="318"/>
      <c r="N3" s="318"/>
      <c r="O3" s="318"/>
      <c r="P3" s="318"/>
      <c r="Q3" s="318"/>
      <c r="R3" s="318"/>
      <c r="S3" s="318"/>
      <c r="T3" s="318"/>
      <c r="U3" s="318"/>
    </row>
    <row r="4" spans="1:21" ht="45" thickBot="1" x14ac:dyDescent="0.35">
      <c r="A4" s="11"/>
      <c r="B4" s="63"/>
      <c r="C4" s="80"/>
      <c r="D4" s="12" t="s">
        <v>20</v>
      </c>
      <c r="E4" s="13" t="s">
        <v>21</v>
      </c>
      <c r="F4" s="14"/>
      <c r="G4" s="7"/>
      <c r="H4" s="7"/>
      <c r="I4" s="7"/>
      <c r="J4" s="7"/>
      <c r="K4" s="7"/>
      <c r="L4" s="7"/>
      <c r="M4" s="7"/>
      <c r="N4" s="7"/>
      <c r="O4" s="7"/>
      <c r="P4" s="7"/>
      <c r="Q4" s="7"/>
      <c r="R4" s="7"/>
      <c r="S4" s="7"/>
      <c r="T4" s="7"/>
      <c r="U4" s="7"/>
    </row>
    <row r="5" spans="1:21" ht="15.75" thickBot="1" x14ac:dyDescent="0.3">
      <c r="A5" s="64" t="s">
        <v>22</v>
      </c>
      <c r="B5" s="65"/>
      <c r="C5" s="81"/>
      <c r="D5" s="16" t="s">
        <v>23</v>
      </c>
      <c r="E5" s="319" t="s">
        <v>24</v>
      </c>
      <c r="F5" s="18"/>
      <c r="G5" s="7"/>
      <c r="H5" s="7"/>
      <c r="I5" s="7"/>
      <c r="J5" s="7"/>
      <c r="K5" s="7"/>
      <c r="L5" s="7"/>
      <c r="M5" s="7"/>
      <c r="N5" s="7"/>
      <c r="O5" s="7"/>
      <c r="P5" s="7"/>
      <c r="Q5" s="7"/>
      <c r="R5" s="7"/>
      <c r="S5" s="7"/>
      <c r="T5" s="7"/>
      <c r="U5" s="7"/>
    </row>
    <row r="6" spans="1:21" ht="16.5" thickBot="1" x14ac:dyDescent="0.3">
      <c r="A6" s="19" t="s">
        <v>25</v>
      </c>
      <c r="B6" s="320"/>
      <c r="C6" s="82"/>
      <c r="D6" s="368" t="s">
        <v>26</v>
      </c>
      <c r="E6" s="370" t="s">
        <v>27</v>
      </c>
      <c r="F6" s="20"/>
      <c r="G6" s="7"/>
      <c r="H6" s="7"/>
      <c r="I6" s="7"/>
      <c r="J6" s="7"/>
      <c r="K6" s="7"/>
      <c r="L6" s="7"/>
      <c r="M6" s="7"/>
      <c r="N6" s="7"/>
      <c r="O6" s="7"/>
      <c r="P6" s="7"/>
      <c r="Q6" s="7"/>
      <c r="R6" s="7"/>
      <c r="S6" s="7"/>
      <c r="T6" s="7"/>
      <c r="U6" s="7"/>
    </row>
    <row r="7" spans="1:21" ht="60.75" thickBot="1" x14ac:dyDescent="0.3">
      <c r="A7" s="21"/>
      <c r="B7" s="321"/>
      <c r="C7" s="322"/>
      <c r="D7" s="369"/>
      <c r="E7" s="371"/>
      <c r="F7" s="323"/>
      <c r="G7" s="324" t="s">
        <v>255</v>
      </c>
      <c r="H7" s="7"/>
      <c r="I7" s="7"/>
      <c r="J7" s="7"/>
      <c r="K7" s="281"/>
      <c r="L7" s="325" t="s">
        <v>150</v>
      </c>
      <c r="M7" s="326" t="s">
        <v>152</v>
      </c>
      <c r="N7" s="327" t="s">
        <v>194</v>
      </c>
      <c r="O7" s="327" t="s">
        <v>224</v>
      </c>
      <c r="P7" s="327" t="s">
        <v>225</v>
      </c>
      <c r="Q7" s="327" t="s">
        <v>226</v>
      </c>
      <c r="R7" s="327" t="s">
        <v>228</v>
      </c>
      <c r="S7" s="327" t="s">
        <v>227</v>
      </c>
      <c r="T7" s="327" t="s">
        <v>237</v>
      </c>
      <c r="U7" s="328" t="s">
        <v>238</v>
      </c>
    </row>
    <row r="8" spans="1:21" ht="25.5" x14ac:dyDescent="0.25">
      <c r="A8" s="23" t="s">
        <v>15</v>
      </c>
      <c r="B8" s="32" t="s">
        <v>28</v>
      </c>
      <c r="C8" s="82">
        <v>1</v>
      </c>
      <c r="D8" s="44">
        <v>21673.797049999997</v>
      </c>
      <c r="E8" s="26">
        <v>28360.163439924996</v>
      </c>
      <c r="F8" s="27">
        <v>28360.163439924996</v>
      </c>
      <c r="G8" s="329"/>
      <c r="H8" s="7"/>
      <c r="I8" s="7"/>
      <c r="J8" s="7"/>
      <c r="K8" s="23" t="s">
        <v>15</v>
      </c>
      <c r="L8" s="286" t="s">
        <v>28</v>
      </c>
      <c r="M8" s="330">
        <v>0</v>
      </c>
      <c r="N8" s="331">
        <v>0</v>
      </c>
      <c r="O8" s="332">
        <v>1200</v>
      </c>
      <c r="P8" s="333">
        <v>0</v>
      </c>
      <c r="Q8" s="333">
        <v>0</v>
      </c>
      <c r="R8" s="333">
        <v>0</v>
      </c>
      <c r="S8" s="334">
        <v>0</v>
      </c>
      <c r="T8" s="334">
        <v>0</v>
      </c>
      <c r="U8" s="335">
        <v>0</v>
      </c>
    </row>
    <row r="9" spans="1:21" x14ac:dyDescent="0.25">
      <c r="A9" s="336"/>
      <c r="B9" s="32" t="s">
        <v>30</v>
      </c>
      <c r="C9" s="82">
        <v>2</v>
      </c>
      <c r="D9" s="25">
        <v>22609.317224999999</v>
      </c>
      <c r="E9" s="26">
        <v>29584.291588912496</v>
      </c>
      <c r="F9" s="27">
        <v>57944.455028837488</v>
      </c>
      <c r="G9" s="329"/>
      <c r="H9" s="7"/>
      <c r="I9" s="7"/>
      <c r="J9" s="7"/>
      <c r="K9" s="31" t="s">
        <v>29</v>
      </c>
      <c r="L9" s="293" t="s">
        <v>30</v>
      </c>
      <c r="M9" s="337">
        <v>0</v>
      </c>
      <c r="N9" s="338">
        <v>0</v>
      </c>
      <c r="O9" s="339">
        <v>1200</v>
      </c>
      <c r="P9" s="340">
        <v>0</v>
      </c>
      <c r="Q9" s="340">
        <v>0</v>
      </c>
      <c r="R9" s="340">
        <v>0</v>
      </c>
      <c r="S9" s="341">
        <v>0</v>
      </c>
      <c r="T9" s="298">
        <v>0</v>
      </c>
      <c r="U9" s="342">
        <v>0</v>
      </c>
    </row>
    <row r="10" spans="1:21" ht="15.75" x14ac:dyDescent="0.25">
      <c r="A10" s="336"/>
      <c r="B10" s="32" t="s">
        <v>31</v>
      </c>
      <c r="C10" s="82">
        <v>3</v>
      </c>
      <c r="D10" s="25">
        <v>23630.212499999998</v>
      </c>
      <c r="E10" s="26">
        <v>30920.133056249997</v>
      </c>
      <c r="F10" s="27">
        <v>88864.588085087482</v>
      </c>
      <c r="G10" s="329"/>
      <c r="H10" s="7"/>
      <c r="I10" s="7"/>
      <c r="J10" s="7"/>
      <c r="K10" s="33"/>
      <c r="L10" s="293" t="s">
        <v>31</v>
      </c>
      <c r="M10" s="337">
        <v>0</v>
      </c>
      <c r="N10" s="338">
        <v>0</v>
      </c>
      <c r="O10" s="339">
        <v>1200</v>
      </c>
      <c r="P10" s="340">
        <v>0</v>
      </c>
      <c r="Q10" s="340">
        <v>0</v>
      </c>
      <c r="R10" s="340">
        <v>0</v>
      </c>
      <c r="S10" s="341">
        <v>0</v>
      </c>
      <c r="T10" s="298">
        <v>0</v>
      </c>
      <c r="U10" s="342">
        <v>0</v>
      </c>
    </row>
    <row r="11" spans="1:21" ht="15.75" x14ac:dyDescent="0.25">
      <c r="A11" s="31" t="s">
        <v>29</v>
      </c>
      <c r="B11" s="32" t="s">
        <v>32</v>
      </c>
      <c r="C11" s="82">
        <v>4</v>
      </c>
      <c r="D11" s="25">
        <v>24310.336499999998</v>
      </c>
      <c r="E11" s="26">
        <v>31810.075310249995</v>
      </c>
      <c r="F11" s="27">
        <v>120674.66339533747</v>
      </c>
      <c r="G11" s="329"/>
      <c r="H11" s="7"/>
      <c r="I11" s="7"/>
      <c r="J11" s="7"/>
      <c r="K11" s="33"/>
      <c r="L11" s="293" t="s">
        <v>32</v>
      </c>
      <c r="M11" s="337">
        <v>0</v>
      </c>
      <c r="N11" s="338">
        <v>0</v>
      </c>
      <c r="O11" s="339">
        <v>1200</v>
      </c>
      <c r="P11" s="340">
        <v>0</v>
      </c>
      <c r="Q11" s="340">
        <v>0</v>
      </c>
      <c r="R11" s="340">
        <v>0</v>
      </c>
      <c r="S11" s="341">
        <v>0</v>
      </c>
      <c r="T11" s="298">
        <v>0</v>
      </c>
      <c r="U11" s="342">
        <v>0</v>
      </c>
    </row>
    <row r="12" spans="1:21" ht="15.75" x14ac:dyDescent="0.25">
      <c r="A12" s="343"/>
      <c r="B12" s="344" t="s">
        <v>33</v>
      </c>
      <c r="C12" s="345">
        <v>5</v>
      </c>
      <c r="D12" s="346">
        <v>25009.130249999998</v>
      </c>
      <c r="E12" s="347">
        <v>32724.446932124996</v>
      </c>
      <c r="F12" s="348">
        <v>153399.11032746246</v>
      </c>
      <c r="G12" s="349">
        <v>2556.651838791041</v>
      </c>
      <c r="H12" s="7"/>
      <c r="I12" s="7"/>
      <c r="J12" s="7"/>
      <c r="K12" s="33"/>
      <c r="L12" s="293" t="s">
        <v>33</v>
      </c>
      <c r="M12" s="337">
        <v>2556.651838791041</v>
      </c>
      <c r="N12" s="338">
        <v>2556.651838791041</v>
      </c>
      <c r="O12" s="339">
        <v>1200</v>
      </c>
      <c r="P12" s="340">
        <v>1278.3259193955205</v>
      </c>
      <c r="Q12" s="340">
        <v>2478.3259193955205</v>
      </c>
      <c r="R12" s="340">
        <v>206.52715994962671</v>
      </c>
      <c r="S12" s="341">
        <v>2763.1789987406678</v>
      </c>
      <c r="T12" s="340">
        <v>2818.442578715481</v>
      </c>
      <c r="U12" s="342">
        <v>33821.31094458577</v>
      </c>
    </row>
    <row r="13" spans="1:21" ht="15.75" x14ac:dyDescent="0.25">
      <c r="A13" s="33"/>
      <c r="B13" s="32" t="s">
        <v>34</v>
      </c>
      <c r="C13" s="82">
        <v>6</v>
      </c>
      <c r="D13" s="25">
        <v>25727.628999999997</v>
      </c>
      <c r="E13" s="26">
        <v>33664.602546499998</v>
      </c>
      <c r="F13" s="27">
        <v>187063.71287396247</v>
      </c>
      <c r="G13" s="329"/>
      <c r="H13" s="7"/>
      <c r="I13" s="7"/>
      <c r="J13" s="7"/>
      <c r="K13" s="33"/>
      <c r="L13" s="293" t="s">
        <v>34</v>
      </c>
      <c r="M13" s="337">
        <v>0</v>
      </c>
      <c r="N13" s="338">
        <v>0</v>
      </c>
      <c r="O13" s="339">
        <v>1200</v>
      </c>
      <c r="P13" s="340">
        <v>0</v>
      </c>
      <c r="Q13" s="340">
        <v>0</v>
      </c>
      <c r="R13" s="340">
        <v>0</v>
      </c>
      <c r="S13" s="341">
        <v>0</v>
      </c>
      <c r="T13" s="298">
        <v>0</v>
      </c>
      <c r="U13" s="342">
        <v>0</v>
      </c>
    </row>
    <row r="14" spans="1:21" ht="15.75" x14ac:dyDescent="0.25">
      <c r="A14" s="33"/>
      <c r="B14" s="32" t="s">
        <v>35</v>
      </c>
      <c r="C14" s="82">
        <v>7</v>
      </c>
      <c r="D14" s="25">
        <v>26096.299200000001</v>
      </c>
      <c r="E14" s="26">
        <v>34147.007503200002</v>
      </c>
      <c r="F14" s="27">
        <v>221210.72037716248</v>
      </c>
      <c r="G14" s="329"/>
      <c r="H14" s="7"/>
      <c r="I14" s="7"/>
      <c r="J14" s="7"/>
      <c r="K14" s="33"/>
      <c r="L14" s="293" t="s">
        <v>35</v>
      </c>
      <c r="M14" s="337">
        <v>0</v>
      </c>
      <c r="N14" s="338">
        <v>0</v>
      </c>
      <c r="O14" s="339">
        <v>1200</v>
      </c>
      <c r="P14" s="340">
        <v>0</v>
      </c>
      <c r="Q14" s="340">
        <v>0</v>
      </c>
      <c r="R14" s="340">
        <v>0</v>
      </c>
      <c r="S14" s="341">
        <v>0</v>
      </c>
      <c r="T14" s="298">
        <v>0</v>
      </c>
      <c r="U14" s="342">
        <v>0</v>
      </c>
    </row>
    <row r="15" spans="1:21" ht="15.75" x14ac:dyDescent="0.25">
      <c r="A15" s="33"/>
      <c r="B15" s="32" t="s">
        <v>36</v>
      </c>
      <c r="C15" s="82">
        <v>8</v>
      </c>
      <c r="D15" s="25">
        <v>26850.132999999998</v>
      </c>
      <c r="E15" s="26">
        <v>35133.399030499997</v>
      </c>
      <c r="F15" s="27">
        <v>256344.11940766248</v>
      </c>
      <c r="G15" s="329"/>
      <c r="H15" s="7"/>
      <c r="I15" s="7"/>
      <c r="J15" s="7"/>
      <c r="K15" s="33"/>
      <c r="L15" s="293" t="s">
        <v>36</v>
      </c>
      <c r="M15" s="337">
        <v>0</v>
      </c>
      <c r="N15" s="338">
        <v>0</v>
      </c>
      <c r="O15" s="339">
        <v>1200</v>
      </c>
      <c r="P15" s="340">
        <v>0</v>
      </c>
      <c r="Q15" s="340">
        <v>0</v>
      </c>
      <c r="R15" s="340">
        <v>0</v>
      </c>
      <c r="S15" s="341">
        <v>0</v>
      </c>
      <c r="T15" s="298">
        <v>0</v>
      </c>
      <c r="U15" s="342">
        <v>0</v>
      </c>
    </row>
    <row r="16" spans="1:21" ht="15.75" x14ac:dyDescent="0.25">
      <c r="A16" s="33"/>
      <c r="B16" s="32" t="s">
        <v>38</v>
      </c>
      <c r="C16" s="82">
        <v>9</v>
      </c>
      <c r="D16" s="25">
        <v>27625.409000000003</v>
      </c>
      <c r="E16" s="26">
        <v>36147.847676500009</v>
      </c>
      <c r="F16" s="27">
        <v>292491.96708416252</v>
      </c>
      <c r="G16" s="329"/>
      <c r="H16" s="7"/>
      <c r="I16" s="7"/>
      <c r="J16" s="7"/>
      <c r="K16" s="33"/>
      <c r="L16" s="293" t="s">
        <v>38</v>
      </c>
      <c r="M16" s="337">
        <v>0</v>
      </c>
      <c r="N16" s="338">
        <v>0</v>
      </c>
      <c r="O16" s="339">
        <v>1200</v>
      </c>
      <c r="P16" s="340">
        <v>0</v>
      </c>
      <c r="Q16" s="340">
        <v>0</v>
      </c>
      <c r="R16" s="340">
        <v>0</v>
      </c>
      <c r="S16" s="341">
        <v>0</v>
      </c>
      <c r="T16" s="298">
        <v>0</v>
      </c>
      <c r="U16" s="342">
        <v>0</v>
      </c>
    </row>
    <row r="17" spans="1:21" ht="15.75" x14ac:dyDescent="0.25">
      <c r="A17" s="33"/>
      <c r="B17" s="32" t="s">
        <v>39</v>
      </c>
      <c r="C17" s="82">
        <v>10</v>
      </c>
      <c r="D17" s="25">
        <v>28423.147300000001</v>
      </c>
      <c r="E17" s="26">
        <v>37191.688242050004</v>
      </c>
      <c r="F17" s="27">
        <v>329683.65532621252</v>
      </c>
      <c r="G17" s="329"/>
      <c r="H17" s="7"/>
      <c r="I17" s="7"/>
      <c r="J17" s="7"/>
      <c r="K17" s="33"/>
      <c r="L17" s="293" t="s">
        <v>39</v>
      </c>
      <c r="M17" s="337">
        <v>0</v>
      </c>
      <c r="N17" s="338">
        <v>0</v>
      </c>
      <c r="O17" s="339">
        <v>1200</v>
      </c>
      <c r="P17" s="340">
        <v>0</v>
      </c>
      <c r="Q17" s="340">
        <v>0</v>
      </c>
      <c r="R17" s="340">
        <v>0</v>
      </c>
      <c r="S17" s="341">
        <v>0</v>
      </c>
      <c r="T17" s="298">
        <v>0</v>
      </c>
      <c r="U17" s="342">
        <v>0</v>
      </c>
    </row>
    <row r="18" spans="1:21" ht="15.75" x14ac:dyDescent="0.25">
      <c r="A18" s="350"/>
      <c r="B18" s="344" t="s">
        <v>40</v>
      </c>
      <c r="C18" s="345">
        <v>11</v>
      </c>
      <c r="D18" s="346">
        <v>29248.347900000001</v>
      </c>
      <c r="E18" s="347">
        <v>38271.463227150001</v>
      </c>
      <c r="F18" s="348">
        <v>367955.11855336255</v>
      </c>
      <c r="G18" s="349">
        <v>2787.5387769194131</v>
      </c>
      <c r="H18" s="7"/>
      <c r="I18" s="7"/>
      <c r="J18" s="7"/>
      <c r="K18" s="33"/>
      <c r="L18" s="293" t="s">
        <v>40</v>
      </c>
      <c r="M18" s="337">
        <v>2787.5387769194131</v>
      </c>
      <c r="N18" s="338">
        <v>2787.5387769194131</v>
      </c>
      <c r="O18" s="339">
        <v>1200</v>
      </c>
      <c r="P18" s="340">
        <v>1393.7693884597065</v>
      </c>
      <c r="Q18" s="340">
        <v>2593.7693884597065</v>
      </c>
      <c r="R18" s="340">
        <v>216.14744903830888</v>
      </c>
      <c r="S18" s="341">
        <v>3003.6862259577219</v>
      </c>
      <c r="T18" s="298">
        <v>3063.7599504768764</v>
      </c>
      <c r="U18" s="342">
        <v>36765.119405722515</v>
      </c>
    </row>
    <row r="19" spans="1:21" ht="15.75" x14ac:dyDescent="0.25">
      <c r="A19" s="33"/>
      <c r="B19" s="32" t="s">
        <v>41</v>
      </c>
      <c r="C19" s="82">
        <v>12</v>
      </c>
      <c r="D19" s="25">
        <v>30092.030900000002</v>
      </c>
      <c r="E19" s="26">
        <v>39375.422432649997</v>
      </c>
      <c r="F19" s="27">
        <v>39375.422432649997</v>
      </c>
      <c r="G19" s="329"/>
      <c r="H19" s="7"/>
      <c r="I19" s="7"/>
      <c r="J19" s="7"/>
      <c r="K19" s="33"/>
      <c r="L19" s="293" t="s">
        <v>41</v>
      </c>
      <c r="M19" s="337">
        <v>0</v>
      </c>
      <c r="N19" s="338">
        <v>0</v>
      </c>
      <c r="O19" s="339">
        <v>1200</v>
      </c>
      <c r="P19" s="340">
        <v>0</v>
      </c>
      <c r="Q19" s="340">
        <v>0</v>
      </c>
      <c r="R19" s="340">
        <v>0</v>
      </c>
      <c r="S19" s="341">
        <v>0</v>
      </c>
      <c r="T19" s="298">
        <v>0</v>
      </c>
      <c r="U19" s="342">
        <v>0</v>
      </c>
    </row>
    <row r="20" spans="1:21" ht="15.75" x14ac:dyDescent="0.25">
      <c r="A20" s="33"/>
      <c r="B20" s="32" t="s">
        <v>42</v>
      </c>
      <c r="C20" s="82">
        <v>13</v>
      </c>
      <c r="D20" s="25">
        <v>30940.774200000003</v>
      </c>
      <c r="E20" s="26">
        <v>40486.003040700009</v>
      </c>
      <c r="F20" s="27">
        <v>79861.425473350013</v>
      </c>
      <c r="G20" s="329"/>
      <c r="H20" s="7"/>
      <c r="I20" s="7"/>
      <c r="J20" s="7"/>
      <c r="K20" s="33"/>
      <c r="L20" s="293" t="s">
        <v>42</v>
      </c>
      <c r="M20" s="337">
        <v>0</v>
      </c>
      <c r="N20" s="338">
        <v>0</v>
      </c>
      <c r="O20" s="339">
        <v>1200</v>
      </c>
      <c r="P20" s="340">
        <v>0</v>
      </c>
      <c r="Q20" s="340">
        <v>0</v>
      </c>
      <c r="R20" s="340">
        <v>0</v>
      </c>
      <c r="S20" s="341">
        <v>0</v>
      </c>
      <c r="T20" s="298">
        <v>0</v>
      </c>
      <c r="U20" s="342">
        <v>0</v>
      </c>
    </row>
    <row r="21" spans="1:21" ht="15.75" x14ac:dyDescent="0.25">
      <c r="A21" s="33"/>
      <c r="B21" s="32" t="s">
        <v>43</v>
      </c>
      <c r="C21" s="82">
        <v>14</v>
      </c>
      <c r="D21" s="25">
        <v>31817.02</v>
      </c>
      <c r="E21" s="26">
        <v>41632.570670000001</v>
      </c>
      <c r="F21" s="27">
        <v>121493.99614335001</v>
      </c>
      <c r="G21" s="329"/>
      <c r="H21" s="7"/>
      <c r="I21" s="7"/>
      <c r="J21" s="7"/>
      <c r="K21" s="33"/>
      <c r="L21" s="293" t="s">
        <v>43</v>
      </c>
      <c r="M21" s="337">
        <v>0</v>
      </c>
      <c r="N21" s="338">
        <v>0</v>
      </c>
      <c r="O21" s="339">
        <v>1200</v>
      </c>
      <c r="P21" s="340">
        <v>0</v>
      </c>
      <c r="Q21" s="340">
        <v>0</v>
      </c>
      <c r="R21" s="340">
        <v>0</v>
      </c>
      <c r="S21" s="341">
        <v>0</v>
      </c>
      <c r="T21" s="298">
        <v>0</v>
      </c>
      <c r="U21" s="342">
        <v>0</v>
      </c>
    </row>
    <row r="22" spans="1:21" ht="15.75" x14ac:dyDescent="0.25">
      <c r="A22" s="33"/>
      <c r="B22" s="32" t="s">
        <v>44</v>
      </c>
      <c r="C22" s="82">
        <v>15</v>
      </c>
      <c r="D22" s="25">
        <v>32403.83</v>
      </c>
      <c r="E22" s="26">
        <v>42400.411555000006</v>
      </c>
      <c r="F22" s="27">
        <v>163894.40769835003</v>
      </c>
      <c r="G22" s="329"/>
      <c r="H22" s="7"/>
      <c r="I22" s="7"/>
      <c r="J22" s="7"/>
      <c r="K22" s="33"/>
      <c r="L22" s="293" t="s">
        <v>44</v>
      </c>
      <c r="M22" s="337">
        <v>0</v>
      </c>
      <c r="N22" s="338"/>
      <c r="O22" s="339">
        <v>1200</v>
      </c>
      <c r="P22" s="340"/>
      <c r="Q22" s="340"/>
      <c r="R22" s="340"/>
      <c r="S22" s="341"/>
      <c r="T22" s="298"/>
      <c r="U22" s="342"/>
    </row>
    <row r="23" spans="1:21" ht="15.75" x14ac:dyDescent="0.25">
      <c r="A23" s="33"/>
      <c r="B23" s="32" t="s">
        <v>256</v>
      </c>
      <c r="C23" s="82">
        <v>16</v>
      </c>
      <c r="D23" s="25">
        <v>33322.93</v>
      </c>
      <c r="E23" s="26">
        <v>43603.053905000001</v>
      </c>
      <c r="F23" s="27">
        <v>207497.46160335004</v>
      </c>
      <c r="G23" s="329"/>
      <c r="H23" s="7"/>
      <c r="I23" s="7"/>
      <c r="J23" s="7"/>
      <c r="K23" s="33"/>
      <c r="L23" s="293" t="s">
        <v>256</v>
      </c>
      <c r="M23" s="337">
        <v>0</v>
      </c>
      <c r="N23" s="338"/>
      <c r="O23" s="339">
        <v>1200</v>
      </c>
      <c r="P23" s="340"/>
      <c r="Q23" s="340"/>
      <c r="R23" s="340"/>
      <c r="S23" s="341"/>
      <c r="T23" s="298"/>
      <c r="U23" s="342"/>
    </row>
    <row r="24" spans="1:21" ht="16.5" thickBot="1" x14ac:dyDescent="0.3">
      <c r="A24" s="351"/>
      <c r="B24" s="352" t="s">
        <v>257</v>
      </c>
      <c r="C24" s="353">
        <v>17</v>
      </c>
      <c r="D24" s="49">
        <v>34269.300000000003</v>
      </c>
      <c r="E24" s="50">
        <v>44841.379050000003</v>
      </c>
      <c r="F24" s="354">
        <v>252338.84065335005</v>
      </c>
      <c r="G24" s="355">
        <v>3504.7061201854176</v>
      </c>
      <c r="H24" s="7"/>
      <c r="I24" s="7"/>
      <c r="J24" s="7"/>
      <c r="K24" s="34"/>
      <c r="L24" s="293" t="s">
        <v>257</v>
      </c>
      <c r="M24" s="337">
        <v>3504.7061201854176</v>
      </c>
      <c r="N24" s="338">
        <v>3504.7061201854176</v>
      </c>
      <c r="O24" s="339">
        <v>1200</v>
      </c>
      <c r="P24" s="340">
        <v>1752.3530600927088</v>
      </c>
      <c r="Q24" s="340">
        <v>2952.3530600927088</v>
      </c>
      <c r="R24" s="340">
        <v>246.02942167439241</v>
      </c>
      <c r="S24" s="341">
        <v>3750.7355418598099</v>
      </c>
      <c r="T24" s="298">
        <v>3825.7502526970061</v>
      </c>
      <c r="U24" s="342">
        <v>45909.003032364075</v>
      </c>
    </row>
    <row r="25" spans="1:21" x14ac:dyDescent="0.25">
      <c r="A25" s="41" t="s">
        <v>45</v>
      </c>
      <c r="B25" s="39" t="s">
        <v>28</v>
      </c>
      <c r="C25" s="40">
        <v>1</v>
      </c>
      <c r="D25" s="25">
        <v>36854.233500000009</v>
      </c>
      <c r="E25" s="26">
        <v>48223.764534750015</v>
      </c>
      <c r="F25" s="27">
        <v>48223.764534750015</v>
      </c>
      <c r="G25" s="329"/>
      <c r="H25" s="7"/>
      <c r="I25" s="7"/>
      <c r="J25" s="7"/>
      <c r="K25" s="38" t="s">
        <v>45</v>
      </c>
      <c r="L25" s="84" t="s">
        <v>28</v>
      </c>
      <c r="M25" s="330">
        <v>0</v>
      </c>
      <c r="N25" s="331">
        <v>0</v>
      </c>
      <c r="O25" s="332">
        <v>1200</v>
      </c>
      <c r="P25" s="333">
        <v>0</v>
      </c>
      <c r="Q25" s="333">
        <v>0</v>
      </c>
      <c r="R25" s="333">
        <v>0</v>
      </c>
      <c r="S25" s="334">
        <v>0</v>
      </c>
      <c r="T25" s="301">
        <v>0</v>
      </c>
      <c r="U25" s="335">
        <v>0</v>
      </c>
    </row>
    <row r="26" spans="1:21" x14ac:dyDescent="0.25">
      <c r="A26" s="41"/>
      <c r="B26" s="39" t="s">
        <v>30</v>
      </c>
      <c r="C26" s="40">
        <v>2</v>
      </c>
      <c r="D26" s="25">
        <v>37382.827000000005</v>
      </c>
      <c r="E26" s="26">
        <v>48915.429129500008</v>
      </c>
      <c r="F26" s="27">
        <v>97139.193664250022</v>
      </c>
      <c r="G26" s="329"/>
      <c r="H26" s="7"/>
      <c r="I26" s="7"/>
      <c r="J26" s="7"/>
      <c r="K26" s="302" t="s">
        <v>46</v>
      </c>
      <c r="L26" s="85" t="s">
        <v>30</v>
      </c>
      <c r="M26" s="337">
        <v>0</v>
      </c>
      <c r="N26" s="338">
        <v>0</v>
      </c>
      <c r="O26" s="339">
        <v>1200</v>
      </c>
      <c r="P26" s="340">
        <v>0</v>
      </c>
      <c r="Q26" s="340">
        <v>0</v>
      </c>
      <c r="R26" s="340">
        <v>0</v>
      </c>
      <c r="S26" s="341">
        <v>0</v>
      </c>
      <c r="T26" s="298">
        <v>0</v>
      </c>
      <c r="U26" s="342">
        <v>0</v>
      </c>
    </row>
    <row r="27" spans="1:21" x14ac:dyDescent="0.25">
      <c r="A27" s="41"/>
      <c r="B27" s="39" t="s">
        <v>31</v>
      </c>
      <c r="C27" s="40">
        <v>3</v>
      </c>
      <c r="D27" s="25">
        <v>39137.5</v>
      </c>
      <c r="E27" s="26">
        <v>51211.418749999997</v>
      </c>
      <c r="F27" s="27">
        <v>148350.61241425003</v>
      </c>
      <c r="G27" s="329"/>
      <c r="H27" s="7"/>
      <c r="I27" s="7"/>
      <c r="J27" s="7"/>
      <c r="K27" s="303"/>
      <c r="L27" s="85" t="s">
        <v>31</v>
      </c>
      <c r="M27" s="337">
        <v>0</v>
      </c>
      <c r="N27" s="338">
        <v>0</v>
      </c>
      <c r="O27" s="339">
        <v>1200</v>
      </c>
      <c r="P27" s="340">
        <v>0</v>
      </c>
      <c r="Q27" s="340">
        <v>0</v>
      </c>
      <c r="R27" s="340">
        <v>0</v>
      </c>
      <c r="S27" s="341">
        <v>0</v>
      </c>
      <c r="T27" s="298">
        <v>0</v>
      </c>
      <c r="U27" s="342">
        <v>0</v>
      </c>
    </row>
    <row r="28" spans="1:21" x14ac:dyDescent="0.25">
      <c r="A28" s="70" t="s">
        <v>46</v>
      </c>
      <c r="B28" s="39" t="s">
        <v>32</v>
      </c>
      <c r="C28" s="40">
        <v>4</v>
      </c>
      <c r="D28" s="25">
        <v>40258.6</v>
      </c>
      <c r="E28" s="26">
        <v>52678.378100000002</v>
      </c>
      <c r="F28" s="27">
        <v>201028.99051425004</v>
      </c>
      <c r="G28" s="329"/>
      <c r="H28" s="7"/>
      <c r="I28" s="7"/>
      <c r="J28" s="7"/>
      <c r="K28" s="303"/>
      <c r="L28" s="85" t="s">
        <v>32</v>
      </c>
      <c r="M28" s="337">
        <v>0</v>
      </c>
      <c r="N28" s="338">
        <v>0</v>
      </c>
      <c r="O28" s="339">
        <v>1200</v>
      </c>
      <c r="P28" s="340">
        <v>0</v>
      </c>
      <c r="Q28" s="340">
        <v>0</v>
      </c>
      <c r="R28" s="340">
        <v>0</v>
      </c>
      <c r="S28" s="341">
        <v>0</v>
      </c>
      <c r="T28" s="298">
        <v>0</v>
      </c>
      <c r="U28" s="342">
        <v>0</v>
      </c>
    </row>
    <row r="29" spans="1:21" x14ac:dyDescent="0.25">
      <c r="A29" s="71"/>
      <c r="B29" s="356" t="s">
        <v>33</v>
      </c>
      <c r="C29" s="357">
        <v>5</v>
      </c>
      <c r="D29" s="346">
        <v>41413.03</v>
      </c>
      <c r="E29" s="347">
        <v>54188.949755000001</v>
      </c>
      <c r="F29" s="348">
        <v>255217.94026925004</v>
      </c>
      <c r="G29" s="349">
        <v>4253.6323378208344</v>
      </c>
      <c r="H29" s="7"/>
      <c r="I29" s="7"/>
      <c r="J29" s="7"/>
      <c r="K29" s="303"/>
      <c r="L29" s="304" t="s">
        <v>33</v>
      </c>
      <c r="M29" s="337">
        <v>4253.6323378208344</v>
      </c>
      <c r="N29" s="338">
        <v>4253.6323378208344</v>
      </c>
      <c r="O29" s="339">
        <v>1200</v>
      </c>
      <c r="P29" s="340">
        <v>2126.8161689104172</v>
      </c>
      <c r="Q29" s="340">
        <v>3326.8161689104172</v>
      </c>
      <c r="R29" s="340">
        <v>277.23468074253475</v>
      </c>
      <c r="S29" s="341">
        <v>4530.8670185633691</v>
      </c>
      <c r="T29" s="298">
        <v>4621.4843589346365</v>
      </c>
      <c r="U29" s="342">
        <v>55457.812307215638</v>
      </c>
    </row>
    <row r="30" spans="1:21" x14ac:dyDescent="0.25">
      <c r="A30" s="71"/>
      <c r="B30" s="39" t="s">
        <v>34</v>
      </c>
      <c r="C30" s="40">
        <v>1</v>
      </c>
      <c r="D30" s="25">
        <v>42602.81</v>
      </c>
      <c r="E30" s="26">
        <v>55745.776884999992</v>
      </c>
      <c r="F30" s="27">
        <v>55745.776884999992</v>
      </c>
      <c r="G30" s="329"/>
      <c r="H30" s="7"/>
      <c r="I30" s="7"/>
      <c r="J30" s="7"/>
      <c r="K30" s="41"/>
      <c r="L30" s="85" t="s">
        <v>34</v>
      </c>
      <c r="M30" s="337">
        <v>0</v>
      </c>
      <c r="N30" s="338">
        <v>0</v>
      </c>
      <c r="O30" s="339">
        <v>1200</v>
      </c>
      <c r="P30" s="340">
        <v>0</v>
      </c>
      <c r="Q30" s="340">
        <v>0</v>
      </c>
      <c r="R30" s="340">
        <v>0</v>
      </c>
      <c r="S30" s="341">
        <v>0</v>
      </c>
      <c r="T30" s="298">
        <v>0</v>
      </c>
      <c r="U30" s="342">
        <v>0</v>
      </c>
    </row>
    <row r="31" spans="1:21" x14ac:dyDescent="0.25">
      <c r="A31" s="71"/>
      <c r="B31" s="39" t="s">
        <v>35</v>
      </c>
      <c r="C31" s="40">
        <v>2</v>
      </c>
      <c r="D31" s="25">
        <v>43827.94</v>
      </c>
      <c r="E31" s="26">
        <v>57348.859490000003</v>
      </c>
      <c r="F31" s="27">
        <v>113094.636375</v>
      </c>
      <c r="G31" s="329"/>
      <c r="H31" s="7"/>
      <c r="I31" s="7"/>
      <c r="J31" s="7"/>
      <c r="K31" s="41"/>
      <c r="L31" s="304" t="s">
        <v>35</v>
      </c>
      <c r="M31" s="337">
        <v>0</v>
      </c>
      <c r="N31" s="338"/>
      <c r="O31" s="339">
        <v>1200</v>
      </c>
      <c r="P31" s="340"/>
      <c r="Q31" s="340"/>
      <c r="R31" s="340"/>
      <c r="S31" s="341"/>
      <c r="T31" s="298"/>
      <c r="U31" s="342"/>
    </row>
    <row r="32" spans="1:21" x14ac:dyDescent="0.25">
      <c r="A32" s="41"/>
      <c r="B32" s="39" t="s">
        <v>36</v>
      </c>
      <c r="C32" s="40">
        <v>3</v>
      </c>
      <c r="D32" s="25">
        <v>45090.43</v>
      </c>
      <c r="E32" s="26">
        <v>59000.827655000001</v>
      </c>
      <c r="F32" s="27">
        <v>172095.46403</v>
      </c>
      <c r="G32" s="329"/>
      <c r="H32" s="7"/>
      <c r="I32" s="7"/>
      <c r="J32" s="7"/>
      <c r="K32" s="41"/>
      <c r="L32" s="85" t="s">
        <v>36</v>
      </c>
      <c r="M32" s="337">
        <v>0</v>
      </c>
      <c r="N32" s="338"/>
      <c r="O32" s="339">
        <v>1200</v>
      </c>
      <c r="P32" s="340"/>
      <c r="Q32" s="340"/>
      <c r="R32" s="340"/>
      <c r="S32" s="341"/>
      <c r="T32" s="298"/>
      <c r="U32" s="342"/>
    </row>
    <row r="33" spans="1:21" x14ac:dyDescent="0.25">
      <c r="A33" s="42"/>
      <c r="B33" s="39" t="s">
        <v>38</v>
      </c>
      <c r="C33" s="40">
        <v>4</v>
      </c>
      <c r="D33" s="25">
        <v>46389.3</v>
      </c>
      <c r="E33" s="26">
        <v>60700.399050000007</v>
      </c>
      <c r="F33" s="27">
        <v>232795.86308000001</v>
      </c>
      <c r="G33" s="329"/>
      <c r="H33" s="7"/>
      <c r="I33" s="7"/>
      <c r="J33" s="7"/>
      <c r="K33" s="42"/>
      <c r="L33" s="304" t="s">
        <v>38</v>
      </c>
      <c r="M33" s="337">
        <v>0</v>
      </c>
      <c r="N33" s="338">
        <v>0</v>
      </c>
      <c r="O33" s="339">
        <v>1200</v>
      </c>
      <c r="P33" s="340">
        <v>0</v>
      </c>
      <c r="Q33" s="340">
        <v>0</v>
      </c>
      <c r="R33" s="340">
        <v>0</v>
      </c>
      <c r="S33" s="341">
        <v>0</v>
      </c>
      <c r="T33" s="298">
        <v>0</v>
      </c>
      <c r="U33" s="342">
        <v>0</v>
      </c>
    </row>
    <row r="34" spans="1:21" ht="15.75" thickBot="1" x14ac:dyDescent="0.3">
      <c r="A34" s="47"/>
      <c r="B34" s="48" t="s">
        <v>39</v>
      </c>
      <c r="C34" s="358">
        <v>5</v>
      </c>
      <c r="D34" s="49">
        <v>47727.55</v>
      </c>
      <c r="E34" s="50">
        <v>62451.499175000004</v>
      </c>
      <c r="F34" s="354">
        <v>295247.36225500004</v>
      </c>
      <c r="G34" s="355">
        <v>4920.7893709166674</v>
      </c>
      <c r="H34" s="7"/>
      <c r="I34" s="7"/>
      <c r="J34" s="7"/>
      <c r="K34" s="42"/>
      <c r="L34" s="85" t="s">
        <v>39</v>
      </c>
      <c r="M34" s="337">
        <v>4920.7893709166674</v>
      </c>
      <c r="N34" s="338">
        <v>4920.7893709166674</v>
      </c>
      <c r="O34" s="339">
        <v>1200</v>
      </c>
      <c r="P34" s="340">
        <v>2460.3946854583337</v>
      </c>
      <c r="Q34" s="340">
        <v>3660.3946854583337</v>
      </c>
      <c r="R34" s="340">
        <v>305.03289045486116</v>
      </c>
      <c r="S34" s="341">
        <v>5225.8222613715288</v>
      </c>
      <c r="T34" s="298">
        <v>5330.3387065989591</v>
      </c>
      <c r="U34" s="342">
        <v>63964.064479187509</v>
      </c>
    </row>
    <row r="35" spans="1:21" x14ac:dyDescent="0.25">
      <c r="A35" s="41" t="s">
        <v>47</v>
      </c>
      <c r="B35" s="39" t="s">
        <v>28</v>
      </c>
      <c r="C35" s="40">
        <v>1</v>
      </c>
      <c r="D35" s="25">
        <v>53243.16</v>
      </c>
      <c r="E35" s="26">
        <v>69668.674859999999</v>
      </c>
      <c r="F35" s="27">
        <v>69668.674859999999</v>
      </c>
      <c r="G35" s="329"/>
      <c r="H35" s="7"/>
      <c r="I35" s="7"/>
      <c r="J35" s="7"/>
      <c r="K35" s="38" t="s">
        <v>47</v>
      </c>
      <c r="L35" s="84" t="s">
        <v>28</v>
      </c>
      <c r="M35" s="330">
        <v>0</v>
      </c>
      <c r="N35" s="331">
        <v>0</v>
      </c>
      <c r="O35" s="332">
        <v>1200</v>
      </c>
      <c r="P35" s="333">
        <v>0</v>
      </c>
      <c r="Q35" s="333">
        <v>0</v>
      </c>
      <c r="R35" s="333">
        <v>0</v>
      </c>
      <c r="S35" s="334">
        <v>0</v>
      </c>
      <c r="T35" s="301">
        <v>0</v>
      </c>
      <c r="U35" s="335">
        <v>0</v>
      </c>
    </row>
    <row r="36" spans="1:21" x14ac:dyDescent="0.25">
      <c r="A36" s="71" t="s">
        <v>48</v>
      </c>
      <c r="B36" s="39" t="s">
        <v>30</v>
      </c>
      <c r="C36" s="40">
        <v>2</v>
      </c>
      <c r="D36" s="25">
        <v>54787.45</v>
      </c>
      <c r="E36" s="26">
        <v>71689.378324999998</v>
      </c>
      <c r="F36" s="27">
        <v>141358.053185</v>
      </c>
      <c r="G36" s="329"/>
      <c r="H36" s="7"/>
      <c r="I36" s="7"/>
      <c r="J36" s="7"/>
      <c r="K36" s="303" t="s">
        <v>48</v>
      </c>
      <c r="L36" s="85" t="s">
        <v>30</v>
      </c>
      <c r="M36" s="337">
        <v>0</v>
      </c>
      <c r="N36" s="338">
        <v>0</v>
      </c>
      <c r="O36" s="339">
        <v>1200</v>
      </c>
      <c r="P36" s="340">
        <v>0</v>
      </c>
      <c r="Q36" s="340">
        <v>0</v>
      </c>
      <c r="R36" s="340">
        <v>0</v>
      </c>
      <c r="S36" s="341">
        <v>0</v>
      </c>
      <c r="T36" s="298">
        <v>0</v>
      </c>
      <c r="U36" s="342">
        <v>0</v>
      </c>
    </row>
    <row r="37" spans="1:21" x14ac:dyDescent="0.25">
      <c r="A37" s="42"/>
      <c r="B37" s="39" t="s">
        <v>31</v>
      </c>
      <c r="C37" s="40">
        <v>3</v>
      </c>
      <c r="D37" s="25">
        <v>56378.2</v>
      </c>
      <c r="E37" s="26">
        <v>73770.874699999986</v>
      </c>
      <c r="F37" s="27">
        <v>215128.92788499998</v>
      </c>
      <c r="G37" s="329"/>
      <c r="H37" s="7"/>
      <c r="I37" s="7"/>
      <c r="J37" s="7"/>
      <c r="K37" s="42"/>
      <c r="L37" s="85" t="s">
        <v>31</v>
      </c>
      <c r="M37" s="337">
        <v>0</v>
      </c>
      <c r="N37" s="338">
        <v>0</v>
      </c>
      <c r="O37" s="339">
        <v>1200</v>
      </c>
      <c r="P37" s="340">
        <v>0</v>
      </c>
      <c r="Q37" s="340">
        <v>0</v>
      </c>
      <c r="R37" s="340">
        <v>0</v>
      </c>
      <c r="S37" s="341">
        <v>0</v>
      </c>
      <c r="T37" s="298">
        <v>0</v>
      </c>
      <c r="U37" s="342">
        <v>0</v>
      </c>
    </row>
    <row r="38" spans="1:21" ht="15.75" thickBot="1" x14ac:dyDescent="0.3">
      <c r="A38" s="47"/>
      <c r="B38" s="48" t="s">
        <v>32</v>
      </c>
      <c r="C38" s="358">
        <v>4</v>
      </c>
      <c r="D38" s="49">
        <v>58016.42</v>
      </c>
      <c r="E38" s="50">
        <v>75914.48556999999</v>
      </c>
      <c r="F38" s="354">
        <v>291043.41345499997</v>
      </c>
      <c r="G38" s="355">
        <v>6063.4044469791661</v>
      </c>
      <c r="H38" s="7"/>
      <c r="I38" s="7"/>
      <c r="J38" s="7"/>
      <c r="K38" s="42"/>
      <c r="L38" s="85" t="s">
        <v>32</v>
      </c>
      <c r="M38" s="337">
        <v>6063.4044469791661</v>
      </c>
      <c r="N38" s="338">
        <v>6063.4044469791661</v>
      </c>
      <c r="O38" s="339">
        <v>1200</v>
      </c>
      <c r="P38" s="340">
        <v>3031.702223489583</v>
      </c>
      <c r="Q38" s="340">
        <v>4231.702223489583</v>
      </c>
      <c r="R38" s="340">
        <v>352.64185195746524</v>
      </c>
      <c r="S38" s="341">
        <v>6416.0462989366315</v>
      </c>
      <c r="T38" s="298">
        <v>6544.3672249153642</v>
      </c>
      <c r="U38" s="342">
        <v>78532.40669898437</v>
      </c>
    </row>
    <row r="39" spans="1:21" x14ac:dyDescent="0.25">
      <c r="A39" s="41" t="s">
        <v>49</v>
      </c>
      <c r="B39" s="39" t="s">
        <v>28</v>
      </c>
      <c r="C39" s="40">
        <v>1</v>
      </c>
      <c r="D39" s="25">
        <v>64766.25</v>
      </c>
      <c r="E39" s="26">
        <v>84746.638124999998</v>
      </c>
      <c r="F39" s="27">
        <v>84746.638124999998</v>
      </c>
      <c r="G39" s="329"/>
      <c r="H39" s="7"/>
      <c r="I39" s="7"/>
      <c r="J39" s="7"/>
      <c r="K39" s="38" t="s">
        <v>49</v>
      </c>
      <c r="L39" s="84" t="s">
        <v>28</v>
      </c>
      <c r="M39" s="330">
        <v>0</v>
      </c>
      <c r="N39" s="331">
        <v>0</v>
      </c>
      <c r="O39" s="332">
        <v>1200</v>
      </c>
      <c r="P39" s="333">
        <v>0</v>
      </c>
      <c r="Q39" s="333">
        <v>0</v>
      </c>
      <c r="R39" s="333">
        <v>0</v>
      </c>
      <c r="S39" s="334">
        <v>0</v>
      </c>
      <c r="T39" s="301">
        <v>0</v>
      </c>
      <c r="U39" s="335">
        <v>0</v>
      </c>
    </row>
    <row r="40" spans="1:21" x14ac:dyDescent="0.25">
      <c r="A40" s="71" t="s">
        <v>50</v>
      </c>
      <c r="B40" s="39" t="s">
        <v>30</v>
      </c>
      <c r="C40" s="40">
        <v>2</v>
      </c>
      <c r="D40" s="25">
        <v>66655.960000000006</v>
      </c>
      <c r="E40" s="26">
        <v>87219.323660000024</v>
      </c>
      <c r="F40" s="27">
        <v>171965.96178500002</v>
      </c>
      <c r="G40" s="329"/>
      <c r="H40" s="7"/>
      <c r="I40" s="7"/>
      <c r="J40" s="7"/>
      <c r="K40" s="303" t="s">
        <v>50</v>
      </c>
      <c r="L40" s="85" t="s">
        <v>30</v>
      </c>
      <c r="M40" s="337">
        <v>0</v>
      </c>
      <c r="N40" s="338">
        <v>0</v>
      </c>
      <c r="O40" s="339">
        <v>1200</v>
      </c>
      <c r="P40" s="340">
        <v>0</v>
      </c>
      <c r="Q40" s="340">
        <v>0</v>
      </c>
      <c r="R40" s="340">
        <v>0</v>
      </c>
      <c r="S40" s="341">
        <v>0</v>
      </c>
      <c r="T40" s="298">
        <v>0</v>
      </c>
      <c r="U40" s="342">
        <v>0</v>
      </c>
    </row>
    <row r="41" spans="1:21" x14ac:dyDescent="0.25">
      <c r="A41" s="71"/>
      <c r="B41" s="39" t="s">
        <v>31</v>
      </c>
      <c r="C41" s="40">
        <v>3</v>
      </c>
      <c r="D41" s="25">
        <v>67553.850000000006</v>
      </c>
      <c r="E41" s="26">
        <v>88394.212725000005</v>
      </c>
      <c r="F41" s="27">
        <v>260360.17451000004</v>
      </c>
      <c r="G41" s="329"/>
      <c r="H41" s="7"/>
      <c r="I41" s="7"/>
      <c r="J41" s="7"/>
      <c r="K41" s="303"/>
      <c r="L41" s="85" t="s">
        <v>31</v>
      </c>
      <c r="M41" s="337">
        <v>0</v>
      </c>
      <c r="N41" s="338">
        <v>0</v>
      </c>
      <c r="O41" s="339">
        <v>1200</v>
      </c>
      <c r="P41" s="340">
        <v>0</v>
      </c>
      <c r="Q41" s="340">
        <v>0</v>
      </c>
      <c r="R41" s="340">
        <v>0</v>
      </c>
      <c r="S41" s="341">
        <v>0</v>
      </c>
      <c r="T41" s="298">
        <v>0</v>
      </c>
      <c r="U41" s="342">
        <v>0</v>
      </c>
    </row>
    <row r="42" spans="1:21" ht="15.75" thickBot="1" x14ac:dyDescent="0.3">
      <c r="A42" s="47"/>
      <c r="B42" s="48" t="s">
        <v>32</v>
      </c>
      <c r="C42" s="358">
        <v>4</v>
      </c>
      <c r="D42" s="49">
        <v>69505.17</v>
      </c>
      <c r="E42" s="50">
        <v>90947.514945000003</v>
      </c>
      <c r="F42" s="359">
        <v>351307.68945500004</v>
      </c>
      <c r="G42" s="355">
        <v>7318.9101969791673</v>
      </c>
      <c r="H42" s="7"/>
      <c r="I42" s="7"/>
      <c r="J42" s="7"/>
      <c r="K42" s="47"/>
      <c r="L42" s="86" t="s">
        <v>32</v>
      </c>
      <c r="M42" s="360">
        <v>7318.9101969791673</v>
      </c>
      <c r="N42" s="361">
        <v>7318.9101969791673</v>
      </c>
      <c r="O42" s="362">
        <v>1200</v>
      </c>
      <c r="P42" s="363">
        <v>3659.4550984895836</v>
      </c>
      <c r="Q42" s="363">
        <v>4859.4550984895832</v>
      </c>
      <c r="R42" s="363">
        <v>404.95459154079862</v>
      </c>
      <c r="S42" s="364">
        <v>7723.8647885199662</v>
      </c>
      <c r="T42" s="309">
        <v>7878.3420842903661</v>
      </c>
      <c r="U42" s="365">
        <v>94540.105011484397</v>
      </c>
    </row>
    <row r="43" spans="1:21" x14ac:dyDescent="0.25">
      <c r="A43" s="51"/>
      <c r="B43" s="2"/>
      <c r="C43" s="2"/>
      <c r="D43" s="3"/>
      <c r="E43" s="4"/>
      <c r="F43" s="4"/>
      <c r="G43" s="4"/>
      <c r="H43" s="5"/>
      <c r="I43" s="7"/>
      <c r="J43" s="7"/>
      <c r="K43" s="7"/>
      <c r="L43" s="7"/>
      <c r="M43" s="7"/>
      <c r="N43" s="7"/>
      <c r="O43" s="7"/>
      <c r="P43" s="7"/>
      <c r="Q43" s="7"/>
      <c r="R43" s="7"/>
      <c r="S43" s="7"/>
      <c r="T43" s="7"/>
      <c r="U43" s="7"/>
    </row>
    <row r="44" spans="1:21" x14ac:dyDescent="0.25">
      <c r="A44" s="52" t="s">
        <v>51</v>
      </c>
      <c r="B44" s="2"/>
      <c r="C44" s="2"/>
      <c r="D44" s="3"/>
      <c r="E44" s="4"/>
      <c r="F44" s="4"/>
      <c r="G44" s="4"/>
      <c r="H44" s="5"/>
      <c r="I44" s="7"/>
      <c r="J44" s="7"/>
      <c r="K44" s="7"/>
      <c r="L44" s="7"/>
      <c r="M44" s="7"/>
      <c r="N44" s="7"/>
      <c r="O44" s="7"/>
      <c r="P44" s="7"/>
      <c r="Q44" s="7"/>
      <c r="R44" s="7"/>
      <c r="S44" s="7"/>
      <c r="T44" s="7"/>
      <c r="U44" s="7"/>
    </row>
    <row r="45" spans="1:21" x14ac:dyDescent="0.25">
      <c r="A45" s="7"/>
      <c r="B45" s="7"/>
      <c r="C45" s="7"/>
      <c r="D45" s="7"/>
      <c r="E45" s="7"/>
      <c r="F45" s="7"/>
      <c r="G45" s="7"/>
      <c r="H45" s="7"/>
      <c r="I45" s="7"/>
      <c r="J45" s="7"/>
      <c r="K45" s="7"/>
      <c r="L45" s="7"/>
      <c r="M45" s="7"/>
      <c r="N45" s="7"/>
      <c r="O45" s="7"/>
      <c r="P45" s="7"/>
      <c r="Q45" s="7"/>
      <c r="R45" s="7"/>
      <c r="S45" s="7"/>
      <c r="T45" s="7"/>
      <c r="U45" s="366"/>
    </row>
    <row r="47" spans="1:21" x14ac:dyDescent="0.25">
      <c r="A47" s="8" t="s">
        <v>164</v>
      </c>
      <c r="B47" s="8" t="s">
        <v>167</v>
      </c>
      <c r="C47" s="8" t="s">
        <v>168</v>
      </c>
      <c r="D47" s="213" t="s">
        <v>14</v>
      </c>
      <c r="E47" s="214" t="s">
        <v>169</v>
      </c>
    </row>
    <row r="48" spans="1:21" x14ac:dyDescent="0.25">
      <c r="A48" s="2" t="s">
        <v>165</v>
      </c>
      <c r="B48" s="211">
        <v>18000</v>
      </c>
      <c r="C48" s="211">
        <f>(6300+(6300*1.035)+(6300*1.035*1.035)+(6300*1.035*1.035*1.035))/4</f>
        <v>6638.5350281249994</v>
      </c>
      <c r="D48" s="212">
        <f>SUM(B48:C48)</f>
        <v>24638.535028124999</v>
      </c>
      <c r="E48" s="212">
        <f>D48/12</f>
        <v>2053.2112523437499</v>
      </c>
    </row>
    <row r="49" spans="1:5" x14ac:dyDescent="0.25">
      <c r="A49" s="2" t="s">
        <v>166</v>
      </c>
      <c r="B49" s="211">
        <v>18000</v>
      </c>
      <c r="C49" s="211">
        <f>C48*2</f>
        <v>13277.070056249999</v>
      </c>
      <c r="D49" s="212">
        <f>SUM(B49:C49)</f>
        <v>31277.070056249999</v>
      </c>
      <c r="E49" s="212">
        <f>D49/12</f>
        <v>2606.4225046874999</v>
      </c>
    </row>
  </sheetData>
  <mergeCells count="2">
    <mergeCell ref="D6:D7"/>
    <mergeCell ref="E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R65535"/>
  <sheetViews>
    <sheetView zoomScale="70" zoomScaleNormal="70" workbookViewId="0">
      <pane ySplit="9" topLeftCell="A10" activePane="bottomLeft" state="frozen"/>
      <selection pane="bottomLeft" activeCell="B12" sqref="B12:B19"/>
    </sheetView>
  </sheetViews>
  <sheetFormatPr defaultColWidth="8.85546875" defaultRowHeight="12.75" x14ac:dyDescent="0.2"/>
  <cols>
    <col min="1" max="1" width="36.42578125" style="129" customWidth="1"/>
    <col min="2" max="2" width="70.42578125" style="129" bestFit="1" customWidth="1"/>
    <col min="3" max="3" width="14.28515625" style="129" customWidth="1"/>
    <col min="4" max="4" width="15.7109375" style="129" customWidth="1"/>
    <col min="5" max="5" width="13.85546875" style="129" customWidth="1"/>
    <col min="6" max="6" width="13.28515625" style="129" customWidth="1"/>
    <col min="7" max="7" width="13.140625" style="129" customWidth="1"/>
    <col min="8" max="8" width="12" style="129" bestFit="1" customWidth="1"/>
    <col min="9" max="17" width="12.42578125" style="129" customWidth="1"/>
    <col min="18" max="256" width="8.85546875" style="129"/>
    <col min="257" max="257" width="36.42578125" style="129" customWidth="1"/>
    <col min="258" max="258" width="70.42578125" style="129" bestFit="1" customWidth="1"/>
    <col min="259" max="259" width="14.28515625" style="129" customWidth="1"/>
    <col min="260" max="260" width="15.7109375" style="129" customWidth="1"/>
    <col min="261" max="261" width="13.85546875" style="129" customWidth="1"/>
    <col min="262" max="262" width="13.28515625" style="129" customWidth="1"/>
    <col min="263" max="263" width="13.140625" style="129" customWidth="1"/>
    <col min="264" max="264" width="12" style="129" bestFit="1" customWidth="1"/>
    <col min="265" max="273" width="12.42578125" style="129" customWidth="1"/>
    <col min="274" max="512" width="8.85546875" style="129"/>
    <col min="513" max="513" width="36.42578125" style="129" customWidth="1"/>
    <col min="514" max="514" width="70.42578125" style="129" bestFit="1" customWidth="1"/>
    <col min="515" max="515" width="14.28515625" style="129" customWidth="1"/>
    <col min="516" max="516" width="15.7109375" style="129" customWidth="1"/>
    <col min="517" max="517" width="13.85546875" style="129" customWidth="1"/>
    <col min="518" max="518" width="13.28515625" style="129" customWidth="1"/>
    <col min="519" max="519" width="13.140625" style="129" customWidth="1"/>
    <col min="520" max="520" width="12" style="129" bestFit="1" customWidth="1"/>
    <col min="521" max="529" width="12.42578125" style="129" customWidth="1"/>
    <col min="530" max="768" width="8.85546875" style="129"/>
    <col min="769" max="769" width="36.42578125" style="129" customWidth="1"/>
    <col min="770" max="770" width="70.42578125" style="129" bestFit="1" customWidth="1"/>
    <col min="771" max="771" width="14.28515625" style="129" customWidth="1"/>
    <col min="772" max="772" width="15.7109375" style="129" customWidth="1"/>
    <col min="773" max="773" width="13.85546875" style="129" customWidth="1"/>
    <col min="774" max="774" width="13.28515625" style="129" customWidth="1"/>
    <col min="775" max="775" width="13.140625" style="129" customWidth="1"/>
    <col min="776" max="776" width="12" style="129" bestFit="1" customWidth="1"/>
    <col min="777" max="785" width="12.42578125" style="129" customWidth="1"/>
    <col min="786" max="1024" width="8.85546875" style="129"/>
    <col min="1025" max="1025" width="36.42578125" style="129" customWidth="1"/>
    <col min="1026" max="1026" width="70.42578125" style="129" bestFit="1" customWidth="1"/>
    <col min="1027" max="1027" width="14.28515625" style="129" customWidth="1"/>
    <col min="1028" max="1028" width="15.7109375" style="129" customWidth="1"/>
    <col min="1029" max="1029" width="13.85546875" style="129" customWidth="1"/>
    <col min="1030" max="1030" width="13.28515625" style="129" customWidth="1"/>
    <col min="1031" max="1031" width="13.140625" style="129" customWidth="1"/>
    <col min="1032" max="1032" width="12" style="129" bestFit="1" customWidth="1"/>
    <col min="1033" max="1041" width="12.42578125" style="129" customWidth="1"/>
    <col min="1042" max="1280" width="8.85546875" style="129"/>
    <col min="1281" max="1281" width="36.42578125" style="129" customWidth="1"/>
    <col min="1282" max="1282" width="70.42578125" style="129" bestFit="1" customWidth="1"/>
    <col min="1283" max="1283" width="14.28515625" style="129" customWidth="1"/>
    <col min="1284" max="1284" width="15.7109375" style="129" customWidth="1"/>
    <col min="1285" max="1285" width="13.85546875" style="129" customWidth="1"/>
    <col min="1286" max="1286" width="13.28515625" style="129" customWidth="1"/>
    <col min="1287" max="1287" width="13.140625" style="129" customWidth="1"/>
    <col min="1288" max="1288" width="12" style="129" bestFit="1" customWidth="1"/>
    <col min="1289" max="1297" width="12.42578125" style="129" customWidth="1"/>
    <col min="1298" max="1536" width="8.85546875" style="129"/>
    <col min="1537" max="1537" width="36.42578125" style="129" customWidth="1"/>
    <col min="1538" max="1538" width="70.42578125" style="129" bestFit="1" customWidth="1"/>
    <col min="1539" max="1539" width="14.28515625" style="129" customWidth="1"/>
    <col min="1540" max="1540" width="15.7109375" style="129" customWidth="1"/>
    <col min="1541" max="1541" width="13.85546875" style="129" customWidth="1"/>
    <col min="1542" max="1542" width="13.28515625" style="129" customWidth="1"/>
    <col min="1543" max="1543" width="13.140625" style="129" customWidth="1"/>
    <col min="1544" max="1544" width="12" style="129" bestFit="1" customWidth="1"/>
    <col min="1545" max="1553" width="12.42578125" style="129" customWidth="1"/>
    <col min="1554" max="1792" width="8.85546875" style="129"/>
    <col min="1793" max="1793" width="36.42578125" style="129" customWidth="1"/>
    <col min="1794" max="1794" width="70.42578125" style="129" bestFit="1" customWidth="1"/>
    <col min="1795" max="1795" width="14.28515625" style="129" customWidth="1"/>
    <col min="1796" max="1796" width="15.7109375" style="129" customWidth="1"/>
    <col min="1797" max="1797" width="13.85546875" style="129" customWidth="1"/>
    <col min="1798" max="1798" width="13.28515625" style="129" customWidth="1"/>
    <col min="1799" max="1799" width="13.140625" style="129" customWidth="1"/>
    <col min="1800" max="1800" width="12" style="129" bestFit="1" customWidth="1"/>
    <col min="1801" max="1809" width="12.42578125" style="129" customWidth="1"/>
    <col min="1810" max="2048" width="8.85546875" style="129"/>
    <col min="2049" max="2049" width="36.42578125" style="129" customWidth="1"/>
    <col min="2050" max="2050" width="70.42578125" style="129" bestFit="1" customWidth="1"/>
    <col min="2051" max="2051" width="14.28515625" style="129" customWidth="1"/>
    <col min="2052" max="2052" width="15.7109375" style="129" customWidth="1"/>
    <col min="2053" max="2053" width="13.85546875" style="129" customWidth="1"/>
    <col min="2054" max="2054" width="13.28515625" style="129" customWidth="1"/>
    <col min="2055" max="2055" width="13.140625" style="129" customWidth="1"/>
    <col min="2056" max="2056" width="12" style="129" bestFit="1" customWidth="1"/>
    <col min="2057" max="2065" width="12.42578125" style="129" customWidth="1"/>
    <col min="2066" max="2304" width="8.85546875" style="129"/>
    <col min="2305" max="2305" width="36.42578125" style="129" customWidth="1"/>
    <col min="2306" max="2306" width="70.42578125" style="129" bestFit="1" customWidth="1"/>
    <col min="2307" max="2307" width="14.28515625" style="129" customWidth="1"/>
    <col min="2308" max="2308" width="15.7109375" style="129" customWidth="1"/>
    <col min="2309" max="2309" width="13.85546875" style="129" customWidth="1"/>
    <col min="2310" max="2310" width="13.28515625" style="129" customWidth="1"/>
    <col min="2311" max="2311" width="13.140625" style="129" customWidth="1"/>
    <col min="2312" max="2312" width="12" style="129" bestFit="1" customWidth="1"/>
    <col min="2313" max="2321" width="12.42578125" style="129" customWidth="1"/>
    <col min="2322" max="2560" width="8.85546875" style="129"/>
    <col min="2561" max="2561" width="36.42578125" style="129" customWidth="1"/>
    <col min="2562" max="2562" width="70.42578125" style="129" bestFit="1" customWidth="1"/>
    <col min="2563" max="2563" width="14.28515625" style="129" customWidth="1"/>
    <col min="2564" max="2564" width="15.7109375" style="129" customWidth="1"/>
    <col min="2565" max="2565" width="13.85546875" style="129" customWidth="1"/>
    <col min="2566" max="2566" width="13.28515625" style="129" customWidth="1"/>
    <col min="2567" max="2567" width="13.140625" style="129" customWidth="1"/>
    <col min="2568" max="2568" width="12" style="129" bestFit="1" customWidth="1"/>
    <col min="2569" max="2577" width="12.42578125" style="129" customWidth="1"/>
    <col min="2578" max="2816" width="8.85546875" style="129"/>
    <col min="2817" max="2817" width="36.42578125" style="129" customWidth="1"/>
    <col min="2818" max="2818" width="70.42578125" style="129" bestFit="1" customWidth="1"/>
    <col min="2819" max="2819" width="14.28515625" style="129" customWidth="1"/>
    <col min="2820" max="2820" width="15.7109375" style="129" customWidth="1"/>
    <col min="2821" max="2821" width="13.85546875" style="129" customWidth="1"/>
    <col min="2822" max="2822" width="13.28515625" style="129" customWidth="1"/>
    <col min="2823" max="2823" width="13.140625" style="129" customWidth="1"/>
    <col min="2824" max="2824" width="12" style="129" bestFit="1" customWidth="1"/>
    <col min="2825" max="2833" width="12.42578125" style="129" customWidth="1"/>
    <col min="2834" max="3072" width="8.85546875" style="129"/>
    <col min="3073" max="3073" width="36.42578125" style="129" customWidth="1"/>
    <col min="3074" max="3074" width="70.42578125" style="129" bestFit="1" customWidth="1"/>
    <col min="3075" max="3075" width="14.28515625" style="129" customWidth="1"/>
    <col min="3076" max="3076" width="15.7109375" style="129" customWidth="1"/>
    <col min="3077" max="3077" width="13.85546875" style="129" customWidth="1"/>
    <col min="3078" max="3078" width="13.28515625" style="129" customWidth="1"/>
    <col min="3079" max="3079" width="13.140625" style="129" customWidth="1"/>
    <col min="3080" max="3080" width="12" style="129" bestFit="1" customWidth="1"/>
    <col min="3081" max="3089" width="12.42578125" style="129" customWidth="1"/>
    <col min="3090" max="3328" width="8.85546875" style="129"/>
    <col min="3329" max="3329" width="36.42578125" style="129" customWidth="1"/>
    <col min="3330" max="3330" width="70.42578125" style="129" bestFit="1" customWidth="1"/>
    <col min="3331" max="3331" width="14.28515625" style="129" customWidth="1"/>
    <col min="3332" max="3332" width="15.7109375" style="129" customWidth="1"/>
    <col min="3333" max="3333" width="13.85546875" style="129" customWidth="1"/>
    <col min="3334" max="3334" width="13.28515625" style="129" customWidth="1"/>
    <col min="3335" max="3335" width="13.140625" style="129" customWidth="1"/>
    <col min="3336" max="3336" width="12" style="129" bestFit="1" customWidth="1"/>
    <col min="3337" max="3345" width="12.42578125" style="129" customWidth="1"/>
    <col min="3346" max="3584" width="8.85546875" style="129"/>
    <col min="3585" max="3585" width="36.42578125" style="129" customWidth="1"/>
    <col min="3586" max="3586" width="70.42578125" style="129" bestFit="1" customWidth="1"/>
    <col min="3587" max="3587" width="14.28515625" style="129" customWidth="1"/>
    <col min="3588" max="3588" width="15.7109375" style="129" customWidth="1"/>
    <col min="3589" max="3589" width="13.85546875" style="129" customWidth="1"/>
    <col min="3590" max="3590" width="13.28515625" style="129" customWidth="1"/>
    <col min="3591" max="3591" width="13.140625" style="129" customWidth="1"/>
    <col min="3592" max="3592" width="12" style="129" bestFit="1" customWidth="1"/>
    <col min="3593" max="3601" width="12.42578125" style="129" customWidth="1"/>
    <col min="3602" max="3840" width="8.85546875" style="129"/>
    <col min="3841" max="3841" width="36.42578125" style="129" customWidth="1"/>
    <col min="3842" max="3842" width="70.42578125" style="129" bestFit="1" customWidth="1"/>
    <col min="3843" max="3843" width="14.28515625" style="129" customWidth="1"/>
    <col min="3844" max="3844" width="15.7109375" style="129" customWidth="1"/>
    <col min="3845" max="3845" width="13.85546875" style="129" customWidth="1"/>
    <col min="3846" max="3846" width="13.28515625" style="129" customWidth="1"/>
    <col min="3847" max="3847" width="13.140625" style="129" customWidth="1"/>
    <col min="3848" max="3848" width="12" style="129" bestFit="1" customWidth="1"/>
    <col min="3849" max="3857" width="12.42578125" style="129" customWidth="1"/>
    <col min="3858" max="4096" width="8.85546875" style="129"/>
    <col min="4097" max="4097" width="36.42578125" style="129" customWidth="1"/>
    <col min="4098" max="4098" width="70.42578125" style="129" bestFit="1" customWidth="1"/>
    <col min="4099" max="4099" width="14.28515625" style="129" customWidth="1"/>
    <col min="4100" max="4100" width="15.7109375" style="129" customWidth="1"/>
    <col min="4101" max="4101" width="13.85546875" style="129" customWidth="1"/>
    <col min="4102" max="4102" width="13.28515625" style="129" customWidth="1"/>
    <col min="4103" max="4103" width="13.140625" style="129" customWidth="1"/>
    <col min="4104" max="4104" width="12" style="129" bestFit="1" customWidth="1"/>
    <col min="4105" max="4113" width="12.42578125" style="129" customWidth="1"/>
    <col min="4114" max="4352" width="8.85546875" style="129"/>
    <col min="4353" max="4353" width="36.42578125" style="129" customWidth="1"/>
    <col min="4354" max="4354" width="70.42578125" style="129" bestFit="1" customWidth="1"/>
    <col min="4355" max="4355" width="14.28515625" style="129" customWidth="1"/>
    <col min="4356" max="4356" width="15.7109375" style="129" customWidth="1"/>
    <col min="4357" max="4357" width="13.85546875" style="129" customWidth="1"/>
    <col min="4358" max="4358" width="13.28515625" style="129" customWidth="1"/>
    <col min="4359" max="4359" width="13.140625" style="129" customWidth="1"/>
    <col min="4360" max="4360" width="12" style="129" bestFit="1" customWidth="1"/>
    <col min="4361" max="4369" width="12.42578125" style="129" customWidth="1"/>
    <col min="4370" max="4608" width="8.85546875" style="129"/>
    <col min="4609" max="4609" width="36.42578125" style="129" customWidth="1"/>
    <col min="4610" max="4610" width="70.42578125" style="129" bestFit="1" customWidth="1"/>
    <col min="4611" max="4611" width="14.28515625" style="129" customWidth="1"/>
    <col min="4612" max="4612" width="15.7109375" style="129" customWidth="1"/>
    <col min="4613" max="4613" width="13.85546875" style="129" customWidth="1"/>
    <col min="4614" max="4614" width="13.28515625" style="129" customWidth="1"/>
    <col min="4615" max="4615" width="13.140625" style="129" customWidth="1"/>
    <col min="4616" max="4616" width="12" style="129" bestFit="1" customWidth="1"/>
    <col min="4617" max="4625" width="12.42578125" style="129" customWidth="1"/>
    <col min="4626" max="4864" width="8.85546875" style="129"/>
    <col min="4865" max="4865" width="36.42578125" style="129" customWidth="1"/>
    <col min="4866" max="4866" width="70.42578125" style="129" bestFit="1" customWidth="1"/>
    <col min="4867" max="4867" width="14.28515625" style="129" customWidth="1"/>
    <col min="4868" max="4868" width="15.7109375" style="129" customWidth="1"/>
    <col min="4869" max="4869" width="13.85546875" style="129" customWidth="1"/>
    <col min="4870" max="4870" width="13.28515625" style="129" customWidth="1"/>
    <col min="4871" max="4871" width="13.140625" style="129" customWidth="1"/>
    <col min="4872" max="4872" width="12" style="129" bestFit="1" customWidth="1"/>
    <col min="4873" max="4881" width="12.42578125" style="129" customWidth="1"/>
    <col min="4882" max="5120" width="8.85546875" style="129"/>
    <col min="5121" max="5121" width="36.42578125" style="129" customWidth="1"/>
    <col min="5122" max="5122" width="70.42578125" style="129" bestFit="1" customWidth="1"/>
    <col min="5123" max="5123" width="14.28515625" style="129" customWidth="1"/>
    <col min="5124" max="5124" width="15.7109375" style="129" customWidth="1"/>
    <col min="5125" max="5125" width="13.85546875" style="129" customWidth="1"/>
    <col min="5126" max="5126" width="13.28515625" style="129" customWidth="1"/>
    <col min="5127" max="5127" width="13.140625" style="129" customWidth="1"/>
    <col min="5128" max="5128" width="12" style="129" bestFit="1" customWidth="1"/>
    <col min="5129" max="5137" width="12.42578125" style="129" customWidth="1"/>
    <col min="5138" max="5376" width="8.85546875" style="129"/>
    <col min="5377" max="5377" width="36.42578125" style="129" customWidth="1"/>
    <col min="5378" max="5378" width="70.42578125" style="129" bestFit="1" customWidth="1"/>
    <col min="5379" max="5379" width="14.28515625" style="129" customWidth="1"/>
    <col min="5380" max="5380" width="15.7109375" style="129" customWidth="1"/>
    <col min="5381" max="5381" width="13.85546875" style="129" customWidth="1"/>
    <col min="5382" max="5382" width="13.28515625" style="129" customWidth="1"/>
    <col min="5383" max="5383" width="13.140625" style="129" customWidth="1"/>
    <col min="5384" max="5384" width="12" style="129" bestFit="1" customWidth="1"/>
    <col min="5385" max="5393" width="12.42578125" style="129" customWidth="1"/>
    <col min="5394" max="5632" width="8.85546875" style="129"/>
    <col min="5633" max="5633" width="36.42578125" style="129" customWidth="1"/>
    <col min="5634" max="5634" width="70.42578125" style="129" bestFit="1" customWidth="1"/>
    <col min="5635" max="5635" width="14.28515625" style="129" customWidth="1"/>
    <col min="5636" max="5636" width="15.7109375" style="129" customWidth="1"/>
    <col min="5637" max="5637" width="13.85546875" style="129" customWidth="1"/>
    <col min="5638" max="5638" width="13.28515625" style="129" customWidth="1"/>
    <col min="5639" max="5639" width="13.140625" style="129" customWidth="1"/>
    <col min="5640" max="5640" width="12" style="129" bestFit="1" customWidth="1"/>
    <col min="5641" max="5649" width="12.42578125" style="129" customWidth="1"/>
    <col min="5650" max="5888" width="8.85546875" style="129"/>
    <col min="5889" max="5889" width="36.42578125" style="129" customWidth="1"/>
    <col min="5890" max="5890" width="70.42578125" style="129" bestFit="1" customWidth="1"/>
    <col min="5891" max="5891" width="14.28515625" style="129" customWidth="1"/>
    <col min="5892" max="5892" width="15.7109375" style="129" customWidth="1"/>
    <col min="5893" max="5893" width="13.85546875" style="129" customWidth="1"/>
    <col min="5894" max="5894" width="13.28515625" style="129" customWidth="1"/>
    <col min="5895" max="5895" width="13.140625" style="129" customWidth="1"/>
    <col min="5896" max="5896" width="12" style="129" bestFit="1" customWidth="1"/>
    <col min="5897" max="5905" width="12.42578125" style="129" customWidth="1"/>
    <col min="5906" max="6144" width="8.85546875" style="129"/>
    <col min="6145" max="6145" width="36.42578125" style="129" customWidth="1"/>
    <col min="6146" max="6146" width="70.42578125" style="129" bestFit="1" customWidth="1"/>
    <col min="6147" max="6147" width="14.28515625" style="129" customWidth="1"/>
    <col min="6148" max="6148" width="15.7109375" style="129" customWidth="1"/>
    <col min="6149" max="6149" width="13.85546875" style="129" customWidth="1"/>
    <col min="6150" max="6150" width="13.28515625" style="129" customWidth="1"/>
    <col min="6151" max="6151" width="13.140625" style="129" customWidth="1"/>
    <col min="6152" max="6152" width="12" style="129" bestFit="1" customWidth="1"/>
    <col min="6153" max="6161" width="12.42578125" style="129" customWidth="1"/>
    <col min="6162" max="6400" width="8.85546875" style="129"/>
    <col min="6401" max="6401" width="36.42578125" style="129" customWidth="1"/>
    <col min="6402" max="6402" width="70.42578125" style="129" bestFit="1" customWidth="1"/>
    <col min="6403" max="6403" width="14.28515625" style="129" customWidth="1"/>
    <col min="6404" max="6404" width="15.7109375" style="129" customWidth="1"/>
    <col min="6405" max="6405" width="13.85546875" style="129" customWidth="1"/>
    <col min="6406" max="6406" width="13.28515625" style="129" customWidth="1"/>
    <col min="6407" max="6407" width="13.140625" style="129" customWidth="1"/>
    <col min="6408" max="6408" width="12" style="129" bestFit="1" customWidth="1"/>
    <col min="6409" max="6417" width="12.42578125" style="129" customWidth="1"/>
    <col min="6418" max="6656" width="8.85546875" style="129"/>
    <col min="6657" max="6657" width="36.42578125" style="129" customWidth="1"/>
    <col min="6658" max="6658" width="70.42578125" style="129" bestFit="1" customWidth="1"/>
    <col min="6659" max="6659" width="14.28515625" style="129" customWidth="1"/>
    <col min="6660" max="6660" width="15.7109375" style="129" customWidth="1"/>
    <col min="6661" max="6661" width="13.85546875" style="129" customWidth="1"/>
    <col min="6662" max="6662" width="13.28515625" style="129" customWidth="1"/>
    <col min="6663" max="6663" width="13.140625" style="129" customWidth="1"/>
    <col min="6664" max="6664" width="12" style="129" bestFit="1" customWidth="1"/>
    <col min="6665" max="6673" width="12.42578125" style="129" customWidth="1"/>
    <col min="6674" max="6912" width="8.85546875" style="129"/>
    <col min="6913" max="6913" width="36.42578125" style="129" customWidth="1"/>
    <col min="6914" max="6914" width="70.42578125" style="129" bestFit="1" customWidth="1"/>
    <col min="6915" max="6915" width="14.28515625" style="129" customWidth="1"/>
    <col min="6916" max="6916" width="15.7109375" style="129" customWidth="1"/>
    <col min="6917" max="6917" width="13.85546875" style="129" customWidth="1"/>
    <col min="6918" max="6918" width="13.28515625" style="129" customWidth="1"/>
    <col min="6919" max="6919" width="13.140625" style="129" customWidth="1"/>
    <col min="6920" max="6920" width="12" style="129" bestFit="1" customWidth="1"/>
    <col min="6921" max="6929" width="12.42578125" style="129" customWidth="1"/>
    <col min="6930" max="7168" width="8.85546875" style="129"/>
    <col min="7169" max="7169" width="36.42578125" style="129" customWidth="1"/>
    <col min="7170" max="7170" width="70.42578125" style="129" bestFit="1" customWidth="1"/>
    <col min="7171" max="7171" width="14.28515625" style="129" customWidth="1"/>
    <col min="7172" max="7172" width="15.7109375" style="129" customWidth="1"/>
    <col min="7173" max="7173" width="13.85546875" style="129" customWidth="1"/>
    <col min="7174" max="7174" width="13.28515625" style="129" customWidth="1"/>
    <col min="7175" max="7175" width="13.140625" style="129" customWidth="1"/>
    <col min="7176" max="7176" width="12" style="129" bestFit="1" customWidth="1"/>
    <col min="7177" max="7185" width="12.42578125" style="129" customWidth="1"/>
    <col min="7186" max="7424" width="8.85546875" style="129"/>
    <col min="7425" max="7425" width="36.42578125" style="129" customWidth="1"/>
    <col min="7426" max="7426" width="70.42578125" style="129" bestFit="1" customWidth="1"/>
    <col min="7427" max="7427" width="14.28515625" style="129" customWidth="1"/>
    <col min="7428" max="7428" width="15.7109375" style="129" customWidth="1"/>
    <col min="7429" max="7429" width="13.85546875" style="129" customWidth="1"/>
    <col min="7430" max="7430" width="13.28515625" style="129" customWidth="1"/>
    <col min="7431" max="7431" width="13.140625" style="129" customWidth="1"/>
    <col min="7432" max="7432" width="12" style="129" bestFit="1" customWidth="1"/>
    <col min="7433" max="7441" width="12.42578125" style="129" customWidth="1"/>
    <col min="7442" max="7680" width="8.85546875" style="129"/>
    <col min="7681" max="7681" width="36.42578125" style="129" customWidth="1"/>
    <col min="7682" max="7682" width="70.42578125" style="129" bestFit="1" customWidth="1"/>
    <col min="7683" max="7683" width="14.28515625" style="129" customWidth="1"/>
    <col min="7684" max="7684" width="15.7109375" style="129" customWidth="1"/>
    <col min="7685" max="7685" width="13.85546875" style="129" customWidth="1"/>
    <col min="7686" max="7686" width="13.28515625" style="129" customWidth="1"/>
    <col min="7687" max="7687" width="13.140625" style="129" customWidth="1"/>
    <col min="7688" max="7688" width="12" style="129" bestFit="1" customWidth="1"/>
    <col min="7689" max="7697" width="12.42578125" style="129" customWidth="1"/>
    <col min="7698" max="7936" width="8.85546875" style="129"/>
    <col min="7937" max="7937" width="36.42578125" style="129" customWidth="1"/>
    <col min="7938" max="7938" width="70.42578125" style="129" bestFit="1" customWidth="1"/>
    <col min="7939" max="7939" width="14.28515625" style="129" customWidth="1"/>
    <col min="7940" max="7940" width="15.7109375" style="129" customWidth="1"/>
    <col min="7941" max="7941" width="13.85546875" style="129" customWidth="1"/>
    <col min="7942" max="7942" width="13.28515625" style="129" customWidth="1"/>
    <col min="7943" max="7943" width="13.140625" style="129" customWidth="1"/>
    <col min="7944" max="7944" width="12" style="129" bestFit="1" customWidth="1"/>
    <col min="7945" max="7953" width="12.42578125" style="129" customWidth="1"/>
    <col min="7954" max="8192" width="8.85546875" style="129"/>
    <col min="8193" max="8193" width="36.42578125" style="129" customWidth="1"/>
    <col min="8194" max="8194" width="70.42578125" style="129" bestFit="1" customWidth="1"/>
    <col min="8195" max="8195" width="14.28515625" style="129" customWidth="1"/>
    <col min="8196" max="8196" width="15.7109375" style="129" customWidth="1"/>
    <col min="8197" max="8197" width="13.85546875" style="129" customWidth="1"/>
    <col min="8198" max="8198" width="13.28515625" style="129" customWidth="1"/>
    <col min="8199" max="8199" width="13.140625" style="129" customWidth="1"/>
    <col min="8200" max="8200" width="12" style="129" bestFit="1" customWidth="1"/>
    <col min="8201" max="8209" width="12.42578125" style="129" customWidth="1"/>
    <col min="8210" max="8448" width="8.85546875" style="129"/>
    <col min="8449" max="8449" width="36.42578125" style="129" customWidth="1"/>
    <col min="8450" max="8450" width="70.42578125" style="129" bestFit="1" customWidth="1"/>
    <col min="8451" max="8451" width="14.28515625" style="129" customWidth="1"/>
    <col min="8452" max="8452" width="15.7109375" style="129" customWidth="1"/>
    <col min="8453" max="8453" width="13.85546875" style="129" customWidth="1"/>
    <col min="8454" max="8454" width="13.28515625" style="129" customWidth="1"/>
    <col min="8455" max="8455" width="13.140625" style="129" customWidth="1"/>
    <col min="8456" max="8456" width="12" style="129" bestFit="1" customWidth="1"/>
    <col min="8457" max="8465" width="12.42578125" style="129" customWidth="1"/>
    <col min="8466" max="8704" width="8.85546875" style="129"/>
    <col min="8705" max="8705" width="36.42578125" style="129" customWidth="1"/>
    <col min="8706" max="8706" width="70.42578125" style="129" bestFit="1" customWidth="1"/>
    <col min="8707" max="8707" width="14.28515625" style="129" customWidth="1"/>
    <col min="8708" max="8708" width="15.7109375" style="129" customWidth="1"/>
    <col min="8709" max="8709" width="13.85546875" style="129" customWidth="1"/>
    <col min="8710" max="8710" width="13.28515625" style="129" customWidth="1"/>
    <col min="8711" max="8711" width="13.140625" style="129" customWidth="1"/>
    <col min="8712" max="8712" width="12" style="129" bestFit="1" customWidth="1"/>
    <col min="8713" max="8721" width="12.42578125" style="129" customWidth="1"/>
    <col min="8722" max="8960" width="8.85546875" style="129"/>
    <col min="8961" max="8961" width="36.42578125" style="129" customWidth="1"/>
    <col min="8962" max="8962" width="70.42578125" style="129" bestFit="1" customWidth="1"/>
    <col min="8963" max="8963" width="14.28515625" style="129" customWidth="1"/>
    <col min="8964" max="8964" width="15.7109375" style="129" customWidth="1"/>
    <col min="8965" max="8965" width="13.85546875" style="129" customWidth="1"/>
    <col min="8966" max="8966" width="13.28515625" style="129" customWidth="1"/>
    <col min="8967" max="8967" width="13.140625" style="129" customWidth="1"/>
    <col min="8968" max="8968" width="12" style="129" bestFit="1" customWidth="1"/>
    <col min="8969" max="8977" width="12.42578125" style="129" customWidth="1"/>
    <col min="8978" max="9216" width="8.85546875" style="129"/>
    <col min="9217" max="9217" width="36.42578125" style="129" customWidth="1"/>
    <col min="9218" max="9218" width="70.42578125" style="129" bestFit="1" customWidth="1"/>
    <col min="9219" max="9219" width="14.28515625" style="129" customWidth="1"/>
    <col min="9220" max="9220" width="15.7109375" style="129" customWidth="1"/>
    <col min="9221" max="9221" width="13.85546875" style="129" customWidth="1"/>
    <col min="9222" max="9222" width="13.28515625" style="129" customWidth="1"/>
    <col min="9223" max="9223" width="13.140625" style="129" customWidth="1"/>
    <col min="9224" max="9224" width="12" style="129" bestFit="1" customWidth="1"/>
    <col min="9225" max="9233" width="12.42578125" style="129" customWidth="1"/>
    <col min="9234" max="9472" width="8.85546875" style="129"/>
    <col min="9473" max="9473" width="36.42578125" style="129" customWidth="1"/>
    <col min="9474" max="9474" width="70.42578125" style="129" bestFit="1" customWidth="1"/>
    <col min="9475" max="9475" width="14.28515625" style="129" customWidth="1"/>
    <col min="9476" max="9476" width="15.7109375" style="129" customWidth="1"/>
    <col min="9477" max="9477" width="13.85546875" style="129" customWidth="1"/>
    <col min="9478" max="9478" width="13.28515625" style="129" customWidth="1"/>
    <col min="9479" max="9479" width="13.140625" style="129" customWidth="1"/>
    <col min="9480" max="9480" width="12" style="129" bestFit="1" customWidth="1"/>
    <col min="9481" max="9489" width="12.42578125" style="129" customWidth="1"/>
    <col min="9490" max="9728" width="8.85546875" style="129"/>
    <col min="9729" max="9729" width="36.42578125" style="129" customWidth="1"/>
    <col min="9730" max="9730" width="70.42578125" style="129" bestFit="1" customWidth="1"/>
    <col min="9731" max="9731" width="14.28515625" style="129" customWidth="1"/>
    <col min="9732" max="9732" width="15.7109375" style="129" customWidth="1"/>
    <col min="9733" max="9733" width="13.85546875" style="129" customWidth="1"/>
    <col min="9734" max="9734" width="13.28515625" style="129" customWidth="1"/>
    <col min="9735" max="9735" width="13.140625" style="129" customWidth="1"/>
    <col min="9736" max="9736" width="12" style="129" bestFit="1" customWidth="1"/>
    <col min="9737" max="9745" width="12.42578125" style="129" customWidth="1"/>
    <col min="9746" max="9984" width="8.85546875" style="129"/>
    <col min="9985" max="9985" width="36.42578125" style="129" customWidth="1"/>
    <col min="9986" max="9986" width="70.42578125" style="129" bestFit="1" customWidth="1"/>
    <col min="9987" max="9987" width="14.28515625" style="129" customWidth="1"/>
    <col min="9988" max="9988" width="15.7109375" style="129" customWidth="1"/>
    <col min="9989" max="9989" width="13.85546875" style="129" customWidth="1"/>
    <col min="9990" max="9990" width="13.28515625" style="129" customWidth="1"/>
    <col min="9991" max="9991" width="13.140625" style="129" customWidth="1"/>
    <col min="9992" max="9992" width="12" style="129" bestFit="1" customWidth="1"/>
    <col min="9993" max="10001" width="12.42578125" style="129" customWidth="1"/>
    <col min="10002" max="10240" width="8.85546875" style="129"/>
    <col min="10241" max="10241" width="36.42578125" style="129" customWidth="1"/>
    <col min="10242" max="10242" width="70.42578125" style="129" bestFit="1" customWidth="1"/>
    <col min="10243" max="10243" width="14.28515625" style="129" customWidth="1"/>
    <col min="10244" max="10244" width="15.7109375" style="129" customWidth="1"/>
    <col min="10245" max="10245" width="13.85546875" style="129" customWidth="1"/>
    <col min="10246" max="10246" width="13.28515625" style="129" customWidth="1"/>
    <col min="10247" max="10247" width="13.140625" style="129" customWidth="1"/>
    <col min="10248" max="10248" width="12" style="129" bestFit="1" customWidth="1"/>
    <col min="10249" max="10257" width="12.42578125" style="129" customWidth="1"/>
    <col min="10258" max="10496" width="8.85546875" style="129"/>
    <col min="10497" max="10497" width="36.42578125" style="129" customWidth="1"/>
    <col min="10498" max="10498" width="70.42578125" style="129" bestFit="1" customWidth="1"/>
    <col min="10499" max="10499" width="14.28515625" style="129" customWidth="1"/>
    <col min="10500" max="10500" width="15.7109375" style="129" customWidth="1"/>
    <col min="10501" max="10501" width="13.85546875" style="129" customWidth="1"/>
    <col min="10502" max="10502" width="13.28515625" style="129" customWidth="1"/>
    <col min="10503" max="10503" width="13.140625" style="129" customWidth="1"/>
    <col min="10504" max="10504" width="12" style="129" bestFit="1" customWidth="1"/>
    <col min="10505" max="10513" width="12.42578125" style="129" customWidth="1"/>
    <col min="10514" max="10752" width="8.85546875" style="129"/>
    <col min="10753" max="10753" width="36.42578125" style="129" customWidth="1"/>
    <col min="10754" max="10754" width="70.42578125" style="129" bestFit="1" customWidth="1"/>
    <col min="10755" max="10755" width="14.28515625" style="129" customWidth="1"/>
    <col min="10756" max="10756" width="15.7109375" style="129" customWidth="1"/>
    <col min="10757" max="10757" width="13.85546875" style="129" customWidth="1"/>
    <col min="10758" max="10758" width="13.28515625" style="129" customWidth="1"/>
    <col min="10759" max="10759" width="13.140625" style="129" customWidth="1"/>
    <col min="10760" max="10760" width="12" style="129" bestFit="1" customWidth="1"/>
    <col min="10761" max="10769" width="12.42578125" style="129" customWidth="1"/>
    <col min="10770" max="11008" width="8.85546875" style="129"/>
    <col min="11009" max="11009" width="36.42578125" style="129" customWidth="1"/>
    <col min="11010" max="11010" width="70.42578125" style="129" bestFit="1" customWidth="1"/>
    <col min="11011" max="11011" width="14.28515625" style="129" customWidth="1"/>
    <col min="11012" max="11012" width="15.7109375" style="129" customWidth="1"/>
    <col min="11013" max="11013" width="13.85546875" style="129" customWidth="1"/>
    <col min="11014" max="11014" width="13.28515625" style="129" customWidth="1"/>
    <col min="11015" max="11015" width="13.140625" style="129" customWidth="1"/>
    <col min="11016" max="11016" width="12" style="129" bestFit="1" customWidth="1"/>
    <col min="11017" max="11025" width="12.42578125" style="129" customWidth="1"/>
    <col min="11026" max="11264" width="8.85546875" style="129"/>
    <col min="11265" max="11265" width="36.42578125" style="129" customWidth="1"/>
    <col min="11266" max="11266" width="70.42578125" style="129" bestFit="1" customWidth="1"/>
    <col min="11267" max="11267" width="14.28515625" style="129" customWidth="1"/>
    <col min="11268" max="11268" width="15.7109375" style="129" customWidth="1"/>
    <col min="11269" max="11269" width="13.85546875" style="129" customWidth="1"/>
    <col min="11270" max="11270" width="13.28515625" style="129" customWidth="1"/>
    <col min="11271" max="11271" width="13.140625" style="129" customWidth="1"/>
    <col min="11272" max="11272" width="12" style="129" bestFit="1" customWidth="1"/>
    <col min="11273" max="11281" width="12.42578125" style="129" customWidth="1"/>
    <col min="11282" max="11520" width="8.85546875" style="129"/>
    <col min="11521" max="11521" width="36.42578125" style="129" customWidth="1"/>
    <col min="11522" max="11522" width="70.42578125" style="129" bestFit="1" customWidth="1"/>
    <col min="11523" max="11523" width="14.28515625" style="129" customWidth="1"/>
    <col min="11524" max="11524" width="15.7109375" style="129" customWidth="1"/>
    <col min="11525" max="11525" width="13.85546875" style="129" customWidth="1"/>
    <col min="11526" max="11526" width="13.28515625" style="129" customWidth="1"/>
    <col min="11527" max="11527" width="13.140625" style="129" customWidth="1"/>
    <col min="11528" max="11528" width="12" style="129" bestFit="1" customWidth="1"/>
    <col min="11529" max="11537" width="12.42578125" style="129" customWidth="1"/>
    <col min="11538" max="11776" width="8.85546875" style="129"/>
    <col min="11777" max="11777" width="36.42578125" style="129" customWidth="1"/>
    <col min="11778" max="11778" width="70.42578125" style="129" bestFit="1" customWidth="1"/>
    <col min="11779" max="11779" width="14.28515625" style="129" customWidth="1"/>
    <col min="11780" max="11780" width="15.7109375" style="129" customWidth="1"/>
    <col min="11781" max="11781" width="13.85546875" style="129" customWidth="1"/>
    <col min="11782" max="11782" width="13.28515625" style="129" customWidth="1"/>
    <col min="11783" max="11783" width="13.140625" style="129" customWidth="1"/>
    <col min="11784" max="11784" width="12" style="129" bestFit="1" customWidth="1"/>
    <col min="11785" max="11793" width="12.42578125" style="129" customWidth="1"/>
    <col min="11794" max="12032" width="8.85546875" style="129"/>
    <col min="12033" max="12033" width="36.42578125" style="129" customWidth="1"/>
    <col min="12034" max="12034" width="70.42578125" style="129" bestFit="1" customWidth="1"/>
    <col min="12035" max="12035" width="14.28515625" style="129" customWidth="1"/>
    <col min="12036" max="12036" width="15.7109375" style="129" customWidth="1"/>
    <col min="12037" max="12037" width="13.85546875" style="129" customWidth="1"/>
    <col min="12038" max="12038" width="13.28515625" style="129" customWidth="1"/>
    <col min="12039" max="12039" width="13.140625" style="129" customWidth="1"/>
    <col min="12040" max="12040" width="12" style="129" bestFit="1" customWidth="1"/>
    <col min="12041" max="12049" width="12.42578125" style="129" customWidth="1"/>
    <col min="12050" max="12288" width="8.85546875" style="129"/>
    <col min="12289" max="12289" width="36.42578125" style="129" customWidth="1"/>
    <col min="12290" max="12290" width="70.42578125" style="129" bestFit="1" customWidth="1"/>
    <col min="12291" max="12291" width="14.28515625" style="129" customWidth="1"/>
    <col min="12292" max="12292" width="15.7109375" style="129" customWidth="1"/>
    <col min="12293" max="12293" width="13.85546875" style="129" customWidth="1"/>
    <col min="12294" max="12294" width="13.28515625" style="129" customWidth="1"/>
    <col min="12295" max="12295" width="13.140625" style="129" customWidth="1"/>
    <col min="12296" max="12296" width="12" style="129" bestFit="1" customWidth="1"/>
    <col min="12297" max="12305" width="12.42578125" style="129" customWidth="1"/>
    <col min="12306" max="12544" width="8.85546875" style="129"/>
    <col min="12545" max="12545" width="36.42578125" style="129" customWidth="1"/>
    <col min="12546" max="12546" width="70.42578125" style="129" bestFit="1" customWidth="1"/>
    <col min="12547" max="12547" width="14.28515625" style="129" customWidth="1"/>
    <col min="12548" max="12548" width="15.7109375" style="129" customWidth="1"/>
    <col min="12549" max="12549" width="13.85546875" style="129" customWidth="1"/>
    <col min="12550" max="12550" width="13.28515625" style="129" customWidth="1"/>
    <col min="12551" max="12551" width="13.140625" style="129" customWidth="1"/>
    <col min="12552" max="12552" width="12" style="129" bestFit="1" customWidth="1"/>
    <col min="12553" max="12561" width="12.42578125" style="129" customWidth="1"/>
    <col min="12562" max="12800" width="8.85546875" style="129"/>
    <col min="12801" max="12801" width="36.42578125" style="129" customWidth="1"/>
    <col min="12802" max="12802" width="70.42578125" style="129" bestFit="1" customWidth="1"/>
    <col min="12803" max="12803" width="14.28515625" style="129" customWidth="1"/>
    <col min="12804" max="12804" width="15.7109375" style="129" customWidth="1"/>
    <col min="12805" max="12805" width="13.85546875" style="129" customWidth="1"/>
    <col min="12806" max="12806" width="13.28515625" style="129" customWidth="1"/>
    <col min="12807" max="12807" width="13.140625" style="129" customWidth="1"/>
    <col min="12808" max="12808" width="12" style="129" bestFit="1" customWidth="1"/>
    <col min="12809" max="12817" width="12.42578125" style="129" customWidth="1"/>
    <col min="12818" max="13056" width="8.85546875" style="129"/>
    <col min="13057" max="13057" width="36.42578125" style="129" customWidth="1"/>
    <col min="13058" max="13058" width="70.42578125" style="129" bestFit="1" customWidth="1"/>
    <col min="13059" max="13059" width="14.28515625" style="129" customWidth="1"/>
    <col min="13060" max="13060" width="15.7109375" style="129" customWidth="1"/>
    <col min="13061" max="13061" width="13.85546875" style="129" customWidth="1"/>
    <col min="13062" max="13062" width="13.28515625" style="129" customWidth="1"/>
    <col min="13063" max="13063" width="13.140625" style="129" customWidth="1"/>
    <col min="13064" max="13064" width="12" style="129" bestFit="1" customWidth="1"/>
    <col min="13065" max="13073" width="12.42578125" style="129" customWidth="1"/>
    <col min="13074" max="13312" width="8.85546875" style="129"/>
    <col min="13313" max="13313" width="36.42578125" style="129" customWidth="1"/>
    <col min="13314" max="13314" width="70.42578125" style="129" bestFit="1" customWidth="1"/>
    <col min="13315" max="13315" width="14.28515625" style="129" customWidth="1"/>
    <col min="13316" max="13316" width="15.7109375" style="129" customWidth="1"/>
    <col min="13317" max="13317" width="13.85546875" style="129" customWidth="1"/>
    <col min="13318" max="13318" width="13.28515625" style="129" customWidth="1"/>
    <col min="13319" max="13319" width="13.140625" style="129" customWidth="1"/>
    <col min="13320" max="13320" width="12" style="129" bestFit="1" customWidth="1"/>
    <col min="13321" max="13329" width="12.42578125" style="129" customWidth="1"/>
    <col min="13330" max="13568" width="8.85546875" style="129"/>
    <col min="13569" max="13569" width="36.42578125" style="129" customWidth="1"/>
    <col min="13570" max="13570" width="70.42578125" style="129" bestFit="1" customWidth="1"/>
    <col min="13571" max="13571" width="14.28515625" style="129" customWidth="1"/>
    <col min="13572" max="13572" width="15.7109375" style="129" customWidth="1"/>
    <col min="13573" max="13573" width="13.85546875" style="129" customWidth="1"/>
    <col min="13574" max="13574" width="13.28515625" style="129" customWidth="1"/>
    <col min="13575" max="13575" width="13.140625" style="129" customWidth="1"/>
    <col min="13576" max="13576" width="12" style="129" bestFit="1" customWidth="1"/>
    <col min="13577" max="13585" width="12.42578125" style="129" customWidth="1"/>
    <col min="13586" max="13824" width="8.85546875" style="129"/>
    <col min="13825" max="13825" width="36.42578125" style="129" customWidth="1"/>
    <col min="13826" max="13826" width="70.42578125" style="129" bestFit="1" customWidth="1"/>
    <col min="13827" max="13827" width="14.28515625" style="129" customWidth="1"/>
    <col min="13828" max="13828" width="15.7109375" style="129" customWidth="1"/>
    <col min="13829" max="13829" width="13.85546875" style="129" customWidth="1"/>
    <col min="13830" max="13830" width="13.28515625" style="129" customWidth="1"/>
    <col min="13831" max="13831" width="13.140625" style="129" customWidth="1"/>
    <col min="13832" max="13832" width="12" style="129" bestFit="1" customWidth="1"/>
    <col min="13833" max="13841" width="12.42578125" style="129" customWidth="1"/>
    <col min="13842" max="14080" width="8.85546875" style="129"/>
    <col min="14081" max="14081" width="36.42578125" style="129" customWidth="1"/>
    <col min="14082" max="14082" width="70.42578125" style="129" bestFit="1" customWidth="1"/>
    <col min="14083" max="14083" width="14.28515625" style="129" customWidth="1"/>
    <col min="14084" max="14084" width="15.7109375" style="129" customWidth="1"/>
    <col min="14085" max="14085" width="13.85546875" style="129" customWidth="1"/>
    <col min="14086" max="14086" width="13.28515625" style="129" customWidth="1"/>
    <col min="14087" max="14087" width="13.140625" style="129" customWidth="1"/>
    <col min="14088" max="14088" width="12" style="129" bestFit="1" customWidth="1"/>
    <col min="14089" max="14097" width="12.42578125" style="129" customWidth="1"/>
    <col min="14098" max="14336" width="8.85546875" style="129"/>
    <col min="14337" max="14337" width="36.42578125" style="129" customWidth="1"/>
    <col min="14338" max="14338" width="70.42578125" style="129" bestFit="1" customWidth="1"/>
    <col min="14339" max="14339" width="14.28515625" style="129" customWidth="1"/>
    <col min="14340" max="14340" width="15.7109375" style="129" customWidth="1"/>
    <col min="14341" max="14341" width="13.85546875" style="129" customWidth="1"/>
    <col min="14342" max="14342" width="13.28515625" style="129" customWidth="1"/>
    <col min="14343" max="14343" width="13.140625" style="129" customWidth="1"/>
    <col min="14344" max="14344" width="12" style="129" bestFit="1" customWidth="1"/>
    <col min="14345" max="14353" width="12.42578125" style="129" customWidth="1"/>
    <col min="14354" max="14592" width="8.85546875" style="129"/>
    <col min="14593" max="14593" width="36.42578125" style="129" customWidth="1"/>
    <col min="14594" max="14594" width="70.42578125" style="129" bestFit="1" customWidth="1"/>
    <col min="14595" max="14595" width="14.28515625" style="129" customWidth="1"/>
    <col min="14596" max="14596" width="15.7109375" style="129" customWidth="1"/>
    <col min="14597" max="14597" width="13.85546875" style="129" customWidth="1"/>
    <col min="14598" max="14598" width="13.28515625" style="129" customWidth="1"/>
    <col min="14599" max="14599" width="13.140625" style="129" customWidth="1"/>
    <col min="14600" max="14600" width="12" style="129" bestFit="1" customWidth="1"/>
    <col min="14601" max="14609" width="12.42578125" style="129" customWidth="1"/>
    <col min="14610" max="14848" width="8.85546875" style="129"/>
    <col min="14849" max="14849" width="36.42578125" style="129" customWidth="1"/>
    <col min="14850" max="14850" width="70.42578125" style="129" bestFit="1" customWidth="1"/>
    <col min="14851" max="14851" width="14.28515625" style="129" customWidth="1"/>
    <col min="14852" max="14852" width="15.7109375" style="129" customWidth="1"/>
    <col min="14853" max="14853" width="13.85546875" style="129" customWidth="1"/>
    <col min="14854" max="14854" width="13.28515625" style="129" customWidth="1"/>
    <col min="14855" max="14855" width="13.140625" style="129" customWidth="1"/>
    <col min="14856" max="14856" width="12" style="129" bestFit="1" customWidth="1"/>
    <col min="14857" max="14865" width="12.42578125" style="129" customWidth="1"/>
    <col min="14866" max="15104" width="8.85546875" style="129"/>
    <col min="15105" max="15105" width="36.42578125" style="129" customWidth="1"/>
    <col min="15106" max="15106" width="70.42578125" style="129" bestFit="1" customWidth="1"/>
    <col min="15107" max="15107" width="14.28515625" style="129" customWidth="1"/>
    <col min="15108" max="15108" width="15.7109375" style="129" customWidth="1"/>
    <col min="15109" max="15109" width="13.85546875" style="129" customWidth="1"/>
    <col min="15110" max="15110" width="13.28515625" style="129" customWidth="1"/>
    <col min="15111" max="15111" width="13.140625" style="129" customWidth="1"/>
    <col min="15112" max="15112" width="12" style="129" bestFit="1" customWidth="1"/>
    <col min="15113" max="15121" width="12.42578125" style="129" customWidth="1"/>
    <col min="15122" max="15360" width="8.85546875" style="129"/>
    <col min="15361" max="15361" width="36.42578125" style="129" customWidth="1"/>
    <col min="15362" max="15362" width="70.42578125" style="129" bestFit="1" customWidth="1"/>
    <col min="15363" max="15363" width="14.28515625" style="129" customWidth="1"/>
    <col min="15364" max="15364" width="15.7109375" style="129" customWidth="1"/>
    <col min="15365" max="15365" width="13.85546875" style="129" customWidth="1"/>
    <col min="15366" max="15366" width="13.28515625" style="129" customWidth="1"/>
    <col min="15367" max="15367" width="13.140625" style="129" customWidth="1"/>
    <col min="15368" max="15368" width="12" style="129" bestFit="1" customWidth="1"/>
    <col min="15369" max="15377" width="12.42578125" style="129" customWidth="1"/>
    <col min="15378" max="15616" width="8.85546875" style="129"/>
    <col min="15617" max="15617" width="36.42578125" style="129" customWidth="1"/>
    <col min="15618" max="15618" width="70.42578125" style="129" bestFit="1" customWidth="1"/>
    <col min="15619" max="15619" width="14.28515625" style="129" customWidth="1"/>
    <col min="15620" max="15620" width="15.7109375" style="129" customWidth="1"/>
    <col min="15621" max="15621" width="13.85546875" style="129" customWidth="1"/>
    <col min="15622" max="15622" width="13.28515625" style="129" customWidth="1"/>
    <col min="15623" max="15623" width="13.140625" style="129" customWidth="1"/>
    <col min="15624" max="15624" width="12" style="129" bestFit="1" customWidth="1"/>
    <col min="15625" max="15633" width="12.42578125" style="129" customWidth="1"/>
    <col min="15634" max="15872" width="8.85546875" style="129"/>
    <col min="15873" max="15873" width="36.42578125" style="129" customWidth="1"/>
    <col min="15874" max="15874" width="70.42578125" style="129" bestFit="1" customWidth="1"/>
    <col min="15875" max="15875" width="14.28515625" style="129" customWidth="1"/>
    <col min="15876" max="15876" width="15.7109375" style="129" customWidth="1"/>
    <col min="15877" max="15877" width="13.85546875" style="129" customWidth="1"/>
    <col min="15878" max="15878" width="13.28515625" style="129" customWidth="1"/>
    <col min="15879" max="15879" width="13.140625" style="129" customWidth="1"/>
    <col min="15880" max="15880" width="12" style="129" bestFit="1" customWidth="1"/>
    <col min="15881" max="15889" width="12.42578125" style="129" customWidth="1"/>
    <col min="15890" max="16128" width="8.85546875" style="129"/>
    <col min="16129" max="16129" width="36.42578125" style="129" customWidth="1"/>
    <col min="16130" max="16130" width="70.42578125" style="129" bestFit="1" customWidth="1"/>
    <col min="16131" max="16131" width="14.28515625" style="129" customWidth="1"/>
    <col min="16132" max="16132" width="15.7109375" style="129" customWidth="1"/>
    <col min="16133" max="16133" width="13.85546875" style="129" customWidth="1"/>
    <col min="16134" max="16134" width="13.28515625" style="129" customWidth="1"/>
    <col min="16135" max="16135" width="13.140625" style="129" customWidth="1"/>
    <col min="16136" max="16136" width="12" style="129" bestFit="1" customWidth="1"/>
    <col min="16137" max="16145" width="12.42578125" style="129" customWidth="1"/>
    <col min="16146" max="16384" width="8.85546875" style="129"/>
  </cols>
  <sheetData>
    <row r="1" spans="1:16" ht="18" x14ac:dyDescent="0.25">
      <c r="A1" s="128" t="s">
        <v>98</v>
      </c>
    </row>
    <row r="3" spans="1:16" ht="22.5" x14ac:dyDescent="0.2">
      <c r="A3" s="130" t="s">
        <v>76</v>
      </c>
      <c r="B3" s="131" t="s">
        <v>77</v>
      </c>
    </row>
    <row r="5" spans="1:16" ht="13.5" thickBot="1" x14ac:dyDescent="0.25">
      <c r="D5" s="132" t="s">
        <v>79</v>
      </c>
    </row>
    <row r="6" spans="1:16" ht="16.5" thickBot="1" x14ac:dyDescent="0.3">
      <c r="B6" s="133" t="s">
        <v>99</v>
      </c>
      <c r="D6" s="134">
        <f>'Ptnr1-UCD'!$C$6</f>
        <v>0</v>
      </c>
    </row>
    <row r="9" spans="1:16" ht="18" x14ac:dyDescent="0.25">
      <c r="D9" s="135"/>
      <c r="E9" s="136"/>
      <c r="F9" s="136"/>
      <c r="G9" s="136"/>
      <c r="H9" s="136"/>
      <c r="I9" s="136"/>
      <c r="J9" s="136"/>
      <c r="K9" s="136"/>
      <c r="L9" s="136"/>
      <c r="M9" s="136"/>
      <c r="N9" s="136"/>
      <c r="O9" s="136"/>
      <c r="P9" s="136"/>
    </row>
    <row r="10" spans="1:16" ht="66" customHeight="1" x14ac:dyDescent="0.2">
      <c r="A10" s="372" t="s">
        <v>78</v>
      </c>
      <c r="B10" s="373"/>
      <c r="D10" s="137" t="s">
        <v>100</v>
      </c>
      <c r="E10" s="137" t="s">
        <v>101</v>
      </c>
      <c r="F10" s="137" t="s">
        <v>102</v>
      </c>
      <c r="G10" s="137" t="s">
        <v>103</v>
      </c>
      <c r="H10" s="137" t="s">
        <v>104</v>
      </c>
      <c r="I10" s="137" t="s">
        <v>105</v>
      </c>
      <c r="J10" s="137" t="s">
        <v>106</v>
      </c>
      <c r="K10" s="137" t="s">
        <v>107</v>
      </c>
      <c r="L10" s="137" t="s">
        <v>108</v>
      </c>
      <c r="M10" s="137" t="s">
        <v>109</v>
      </c>
      <c r="N10" s="137" t="s">
        <v>110</v>
      </c>
      <c r="O10" s="137" t="s">
        <v>111</v>
      </c>
      <c r="P10" s="137" t="s">
        <v>112</v>
      </c>
    </row>
    <row r="11" spans="1:16" ht="13.5" thickBot="1" x14ac:dyDescent="0.25">
      <c r="A11" s="138" t="s">
        <v>37</v>
      </c>
      <c r="D11" s="132" t="s">
        <v>79</v>
      </c>
      <c r="E11" s="132" t="s">
        <v>79</v>
      </c>
      <c r="F11" s="132" t="s">
        <v>79</v>
      </c>
      <c r="G11" s="132" t="s">
        <v>79</v>
      </c>
      <c r="H11" s="132" t="s">
        <v>79</v>
      </c>
      <c r="I11" s="132" t="s">
        <v>79</v>
      </c>
      <c r="J11" s="132" t="s">
        <v>79</v>
      </c>
      <c r="K11" s="132" t="s">
        <v>79</v>
      </c>
      <c r="L11" s="132" t="s">
        <v>79</v>
      </c>
      <c r="M11" s="132" t="s">
        <v>79</v>
      </c>
      <c r="N11" s="132" t="s">
        <v>79</v>
      </c>
      <c r="O11" s="132" t="s">
        <v>79</v>
      </c>
      <c r="P11" s="132" t="s">
        <v>79</v>
      </c>
    </row>
    <row r="12" spans="1:16" ht="30" customHeight="1" thickBot="1" x14ac:dyDescent="0.25">
      <c r="A12" s="139" t="s">
        <v>113</v>
      </c>
      <c r="B12" s="137" t="s">
        <v>80</v>
      </c>
      <c r="D12" s="140">
        <v>0</v>
      </c>
      <c r="E12" s="141">
        <v>0</v>
      </c>
      <c r="F12" s="141">
        <v>0</v>
      </c>
      <c r="G12" s="141">
        <v>0</v>
      </c>
      <c r="H12" s="141">
        <v>0</v>
      </c>
      <c r="I12" s="140">
        <v>0</v>
      </c>
      <c r="J12" s="141">
        <v>0</v>
      </c>
      <c r="K12" s="141">
        <v>0</v>
      </c>
      <c r="L12" s="141">
        <v>0</v>
      </c>
      <c r="M12" s="141">
        <v>0</v>
      </c>
      <c r="N12" s="142">
        <v>0</v>
      </c>
      <c r="O12" s="142">
        <v>0</v>
      </c>
      <c r="P12" s="142">
        <v>0</v>
      </c>
    </row>
    <row r="13" spans="1:16" hidden="1" x14ac:dyDescent="0.2">
      <c r="A13" s="143"/>
      <c r="D13" s="144" t="s">
        <v>81</v>
      </c>
      <c r="E13" s="144" t="s">
        <v>81</v>
      </c>
      <c r="F13" s="144" t="s">
        <v>81</v>
      </c>
      <c r="G13" s="144" t="s">
        <v>81</v>
      </c>
      <c r="H13" s="144" t="s">
        <v>81</v>
      </c>
      <c r="I13" s="144" t="s">
        <v>81</v>
      </c>
      <c r="J13" s="144" t="s">
        <v>81</v>
      </c>
      <c r="K13" s="144" t="s">
        <v>81</v>
      </c>
      <c r="L13" s="144" t="s">
        <v>81</v>
      </c>
      <c r="M13" s="144" t="s">
        <v>81</v>
      </c>
      <c r="N13" s="144" t="s">
        <v>81</v>
      </c>
      <c r="O13" s="144" t="s">
        <v>81</v>
      </c>
      <c r="P13" s="144" t="s">
        <v>81</v>
      </c>
    </row>
    <row r="14" spans="1:16" hidden="1" x14ac:dyDescent="0.2">
      <c r="A14" s="145" t="s">
        <v>82</v>
      </c>
      <c r="B14" s="146"/>
      <c r="D14" s="147">
        <f t="shared" ref="D14:P14" si="0">IF(D$12&lt;12,D$12,IF(D$12=12,D$12,IF(D$12&gt;12,12)))</f>
        <v>0</v>
      </c>
      <c r="E14" s="147">
        <f t="shared" si="0"/>
        <v>0</v>
      </c>
      <c r="F14" s="147">
        <f t="shared" si="0"/>
        <v>0</v>
      </c>
      <c r="G14" s="147">
        <f t="shared" si="0"/>
        <v>0</v>
      </c>
      <c r="H14" s="147">
        <f t="shared" si="0"/>
        <v>0</v>
      </c>
      <c r="I14" s="147">
        <f t="shared" si="0"/>
        <v>0</v>
      </c>
      <c r="J14" s="147">
        <f t="shared" si="0"/>
        <v>0</v>
      </c>
      <c r="K14" s="147">
        <f t="shared" si="0"/>
        <v>0</v>
      </c>
      <c r="L14" s="147">
        <f t="shared" si="0"/>
        <v>0</v>
      </c>
      <c r="M14" s="147">
        <f t="shared" si="0"/>
        <v>0</v>
      </c>
      <c r="N14" s="147">
        <f t="shared" si="0"/>
        <v>0</v>
      </c>
      <c r="O14" s="147">
        <f t="shared" si="0"/>
        <v>0</v>
      </c>
      <c r="P14" s="147">
        <f t="shared" si="0"/>
        <v>0</v>
      </c>
    </row>
    <row r="15" spans="1:16" hidden="1" x14ac:dyDescent="0.2">
      <c r="A15" s="145" t="s">
        <v>83</v>
      </c>
      <c r="D15" s="147">
        <f t="shared" ref="D15:P15" si="1">IF(D$12=24,12,IF(D$12&gt;24,12,IF(D$12&lt;12,0,IF(D$12&lt;24,D$12-D$14,0))))</f>
        <v>0</v>
      </c>
      <c r="E15" s="147">
        <f t="shared" si="1"/>
        <v>0</v>
      </c>
      <c r="F15" s="147">
        <f t="shared" si="1"/>
        <v>0</v>
      </c>
      <c r="G15" s="147">
        <f t="shared" si="1"/>
        <v>0</v>
      </c>
      <c r="H15" s="147">
        <f t="shared" si="1"/>
        <v>0</v>
      </c>
      <c r="I15" s="147">
        <f t="shared" si="1"/>
        <v>0</v>
      </c>
      <c r="J15" s="147">
        <f t="shared" si="1"/>
        <v>0</v>
      </c>
      <c r="K15" s="147">
        <f t="shared" si="1"/>
        <v>0</v>
      </c>
      <c r="L15" s="147">
        <f t="shared" si="1"/>
        <v>0</v>
      </c>
      <c r="M15" s="147">
        <f t="shared" si="1"/>
        <v>0</v>
      </c>
      <c r="N15" s="147">
        <f t="shared" si="1"/>
        <v>0</v>
      </c>
      <c r="O15" s="147">
        <f t="shared" si="1"/>
        <v>0</v>
      </c>
      <c r="P15" s="147">
        <f t="shared" si="1"/>
        <v>0</v>
      </c>
    </row>
    <row r="16" spans="1:16" hidden="1" x14ac:dyDescent="0.2">
      <c r="A16" s="145" t="s">
        <v>84</v>
      </c>
      <c r="D16" s="147">
        <f t="shared" ref="D16:P16" si="2">IF(D$12&lt;12,0,IF(D$12&gt;=36,12,IF(D$12&lt;36,D$12-(D$14+D$15),0)))</f>
        <v>0</v>
      </c>
      <c r="E16" s="147">
        <f t="shared" si="2"/>
        <v>0</v>
      </c>
      <c r="F16" s="147">
        <f t="shared" si="2"/>
        <v>0</v>
      </c>
      <c r="G16" s="147">
        <f t="shared" si="2"/>
        <v>0</v>
      </c>
      <c r="H16" s="147">
        <f t="shared" si="2"/>
        <v>0</v>
      </c>
      <c r="I16" s="147">
        <f t="shared" si="2"/>
        <v>0</v>
      </c>
      <c r="J16" s="147">
        <f t="shared" si="2"/>
        <v>0</v>
      </c>
      <c r="K16" s="147">
        <f t="shared" si="2"/>
        <v>0</v>
      </c>
      <c r="L16" s="147">
        <f t="shared" si="2"/>
        <v>0</v>
      </c>
      <c r="M16" s="147">
        <f t="shared" si="2"/>
        <v>0</v>
      </c>
      <c r="N16" s="147">
        <f t="shared" si="2"/>
        <v>0</v>
      </c>
      <c r="O16" s="147">
        <f t="shared" si="2"/>
        <v>0</v>
      </c>
      <c r="P16" s="147">
        <f t="shared" si="2"/>
        <v>0</v>
      </c>
    </row>
    <row r="17" spans="1:17" hidden="1" x14ac:dyDescent="0.2">
      <c r="A17" s="145" t="s">
        <v>85</v>
      </c>
      <c r="D17" s="147">
        <f t="shared" ref="D17:P17" si="3">IF(D$12&lt;12,0,IF(D$12&gt;=48,12,IF(D$12&lt;48,D$12-(D$14+D$15+D$16),0)))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row>
    <row r="18" spans="1:17" hidden="1" x14ac:dyDescent="0.2">
      <c r="A18" s="145" t="s">
        <v>86</v>
      </c>
      <c r="D18" s="147">
        <f t="shared" ref="D18:P18" si="4">IF(D$12&lt;12,0,IF(D$12&gt;=60,12,IF(D$12&lt;60,D$12-(D$14+D$15+D$16+D$17),0)))</f>
        <v>0</v>
      </c>
      <c r="E18" s="147">
        <f t="shared" si="4"/>
        <v>0</v>
      </c>
      <c r="F18" s="147">
        <f t="shared" si="4"/>
        <v>0</v>
      </c>
      <c r="G18" s="147">
        <f t="shared" si="4"/>
        <v>0</v>
      </c>
      <c r="H18" s="147">
        <f t="shared" si="4"/>
        <v>0</v>
      </c>
      <c r="I18" s="147">
        <f t="shared" si="4"/>
        <v>0</v>
      </c>
      <c r="J18" s="147">
        <f t="shared" si="4"/>
        <v>0</v>
      </c>
      <c r="K18" s="147">
        <f t="shared" si="4"/>
        <v>0</v>
      </c>
      <c r="L18" s="147">
        <f t="shared" si="4"/>
        <v>0</v>
      </c>
      <c r="M18" s="147">
        <f t="shared" si="4"/>
        <v>0</v>
      </c>
      <c r="N18" s="147">
        <f t="shared" si="4"/>
        <v>0</v>
      </c>
      <c r="O18" s="147">
        <f t="shared" si="4"/>
        <v>0</v>
      </c>
      <c r="P18" s="147">
        <f t="shared" si="4"/>
        <v>0</v>
      </c>
    </row>
    <row r="19" spans="1:17" ht="13.5" thickBot="1" x14ac:dyDescent="0.25"/>
    <row r="20" spans="1:17" ht="33.6" customHeight="1" thickBot="1" x14ac:dyDescent="0.25">
      <c r="A20" s="139" t="s">
        <v>233</v>
      </c>
      <c r="B20" s="137" t="s">
        <v>80</v>
      </c>
      <c r="D20" s="125">
        <v>0</v>
      </c>
      <c r="E20" s="126">
        <v>0</v>
      </c>
      <c r="F20" s="126">
        <v>0</v>
      </c>
      <c r="G20" s="126">
        <v>0</v>
      </c>
      <c r="H20" s="126">
        <v>0</v>
      </c>
      <c r="I20" s="127">
        <v>0</v>
      </c>
      <c r="J20" s="127">
        <v>0</v>
      </c>
      <c r="K20" s="127">
        <v>0</v>
      </c>
      <c r="L20" s="127">
        <v>0</v>
      </c>
      <c r="M20" s="127">
        <v>0</v>
      </c>
      <c r="N20" s="127">
        <v>0</v>
      </c>
      <c r="O20" s="127">
        <v>0</v>
      </c>
      <c r="P20" s="127">
        <v>0</v>
      </c>
    </row>
    <row r="21" spans="1:17" ht="13.5" thickBot="1" x14ac:dyDescent="0.25">
      <c r="A21" s="143"/>
      <c r="D21" s="148"/>
      <c r="E21" s="148"/>
      <c r="F21" s="148"/>
      <c r="G21" s="148"/>
      <c r="H21" s="148"/>
      <c r="I21" s="148"/>
      <c r="J21" s="148"/>
      <c r="K21" s="148">
        <v>0</v>
      </c>
      <c r="L21" s="148">
        <v>0</v>
      </c>
      <c r="M21" s="148">
        <v>0</v>
      </c>
      <c r="N21" s="148">
        <v>0</v>
      </c>
      <c r="O21" s="148">
        <v>0</v>
      </c>
      <c r="P21" s="148">
        <v>0</v>
      </c>
    </row>
    <row r="22" spans="1:17" ht="28.5" thickBot="1" x14ac:dyDescent="0.25">
      <c r="A22" s="139" t="s">
        <v>234</v>
      </c>
      <c r="B22" s="137" t="s">
        <v>80</v>
      </c>
      <c r="D22" s="125">
        <v>0</v>
      </c>
      <c r="E22" s="126">
        <v>0</v>
      </c>
      <c r="F22" s="126">
        <v>0</v>
      </c>
      <c r="G22" s="126">
        <v>0</v>
      </c>
      <c r="H22" s="126">
        <v>0</v>
      </c>
      <c r="I22" s="125">
        <v>0</v>
      </c>
      <c r="J22" s="126">
        <v>0</v>
      </c>
      <c r="K22" s="126">
        <v>0</v>
      </c>
      <c r="L22" s="126">
        <v>0</v>
      </c>
      <c r="M22" s="126">
        <v>0</v>
      </c>
      <c r="N22" s="127">
        <v>0</v>
      </c>
      <c r="O22" s="127">
        <v>0</v>
      </c>
      <c r="P22" s="127">
        <v>0</v>
      </c>
    </row>
    <row r="23" spans="1:17" x14ac:dyDescent="0.2">
      <c r="Q23" s="149" t="s">
        <v>14</v>
      </c>
    </row>
    <row r="24" spans="1:17" ht="15" x14ac:dyDescent="0.25">
      <c r="A24" s="150" t="s">
        <v>87</v>
      </c>
      <c r="B24" s="151" t="s">
        <v>88</v>
      </c>
      <c r="D24" s="152">
        <f t="shared" ref="D24:P24" si="5">IF(D$20&lt;5000,D$20,D$20/36*D14)</f>
        <v>0</v>
      </c>
      <c r="E24" s="152">
        <f t="shared" si="5"/>
        <v>0</v>
      </c>
      <c r="F24" s="152">
        <f t="shared" si="5"/>
        <v>0</v>
      </c>
      <c r="G24" s="152">
        <f t="shared" si="5"/>
        <v>0</v>
      </c>
      <c r="H24" s="152">
        <f t="shared" si="5"/>
        <v>0</v>
      </c>
      <c r="I24" s="152">
        <f t="shared" si="5"/>
        <v>0</v>
      </c>
      <c r="J24" s="152">
        <f t="shared" si="5"/>
        <v>0</v>
      </c>
      <c r="K24" s="152">
        <f t="shared" si="5"/>
        <v>0</v>
      </c>
      <c r="L24" s="152">
        <f t="shared" si="5"/>
        <v>0</v>
      </c>
      <c r="M24" s="152">
        <f t="shared" si="5"/>
        <v>0</v>
      </c>
      <c r="N24" s="152">
        <f t="shared" si="5"/>
        <v>0</v>
      </c>
      <c r="O24" s="152">
        <f t="shared" si="5"/>
        <v>0</v>
      </c>
      <c r="P24" s="152">
        <f t="shared" si="5"/>
        <v>0</v>
      </c>
      <c r="Q24" s="153">
        <f t="shared" ref="Q24:Q29" si="6">SUM(D24:P24)</f>
        <v>0</v>
      </c>
    </row>
    <row r="25" spans="1:17" ht="15" x14ac:dyDescent="0.25">
      <c r="A25" s="143"/>
      <c r="B25" s="151" t="s">
        <v>89</v>
      </c>
      <c r="D25" s="154">
        <f t="shared" ref="D25:P26" si="7">IF(D$20&lt;5000,0,D$20/36*D15)</f>
        <v>0</v>
      </c>
      <c r="E25" s="154">
        <f t="shared" si="7"/>
        <v>0</v>
      </c>
      <c r="F25" s="154">
        <f t="shared" si="7"/>
        <v>0</v>
      </c>
      <c r="G25" s="154">
        <f t="shared" si="7"/>
        <v>0</v>
      </c>
      <c r="H25" s="154">
        <f t="shared" si="7"/>
        <v>0</v>
      </c>
      <c r="I25" s="154">
        <f t="shared" si="7"/>
        <v>0</v>
      </c>
      <c r="J25" s="154">
        <f t="shared" si="7"/>
        <v>0</v>
      </c>
      <c r="K25" s="154">
        <f t="shared" si="7"/>
        <v>0</v>
      </c>
      <c r="L25" s="154">
        <f t="shared" si="7"/>
        <v>0</v>
      </c>
      <c r="M25" s="154">
        <f t="shared" si="7"/>
        <v>0</v>
      </c>
      <c r="N25" s="154">
        <f t="shared" si="7"/>
        <v>0</v>
      </c>
      <c r="O25" s="154">
        <f t="shared" si="7"/>
        <v>0</v>
      </c>
      <c r="P25" s="154">
        <f t="shared" si="7"/>
        <v>0</v>
      </c>
      <c r="Q25" s="155">
        <f t="shared" si="6"/>
        <v>0</v>
      </c>
    </row>
    <row r="26" spans="1:17" ht="15" x14ac:dyDescent="0.25">
      <c r="A26" s="143"/>
      <c r="B26" s="151" t="s">
        <v>90</v>
      </c>
      <c r="D26" s="154">
        <f t="shared" si="7"/>
        <v>0</v>
      </c>
      <c r="E26" s="154">
        <f t="shared" si="7"/>
        <v>0</v>
      </c>
      <c r="F26" s="154">
        <f t="shared" si="7"/>
        <v>0</v>
      </c>
      <c r="G26" s="154">
        <f t="shared" si="7"/>
        <v>0</v>
      </c>
      <c r="H26" s="154">
        <f t="shared" si="7"/>
        <v>0</v>
      </c>
      <c r="I26" s="154">
        <f t="shared" si="7"/>
        <v>0</v>
      </c>
      <c r="J26" s="154">
        <f t="shared" si="7"/>
        <v>0</v>
      </c>
      <c r="K26" s="154">
        <f t="shared" si="7"/>
        <v>0</v>
      </c>
      <c r="L26" s="154">
        <f t="shared" si="7"/>
        <v>0</v>
      </c>
      <c r="M26" s="154">
        <f t="shared" si="7"/>
        <v>0</v>
      </c>
      <c r="N26" s="154">
        <f t="shared" si="7"/>
        <v>0</v>
      </c>
      <c r="O26" s="154">
        <f t="shared" si="7"/>
        <v>0</v>
      </c>
      <c r="P26" s="154">
        <f t="shared" si="7"/>
        <v>0</v>
      </c>
      <c r="Q26" s="155">
        <f t="shared" si="6"/>
        <v>0</v>
      </c>
    </row>
    <row r="27" spans="1:17" ht="15" x14ac:dyDescent="0.25">
      <c r="A27" s="143"/>
      <c r="B27" s="151" t="s">
        <v>91</v>
      </c>
      <c r="D27" s="154"/>
      <c r="E27" s="154"/>
      <c r="F27" s="154"/>
      <c r="G27" s="154"/>
      <c r="H27" s="154"/>
      <c r="I27" s="154"/>
      <c r="J27" s="154"/>
      <c r="K27" s="154"/>
      <c r="L27" s="154"/>
      <c r="M27" s="154"/>
      <c r="N27" s="154"/>
      <c r="O27" s="154"/>
      <c r="P27" s="154"/>
      <c r="Q27" s="155">
        <f t="shared" si="6"/>
        <v>0</v>
      </c>
    </row>
    <row r="28" spans="1:17" ht="15" x14ac:dyDescent="0.25">
      <c r="A28" s="143"/>
      <c r="B28" s="151" t="s">
        <v>92</v>
      </c>
      <c r="D28" s="154"/>
      <c r="E28" s="154"/>
      <c r="F28" s="154"/>
      <c r="G28" s="154"/>
      <c r="H28" s="154"/>
      <c r="I28" s="154"/>
      <c r="J28" s="154"/>
      <c r="K28" s="154"/>
      <c r="L28" s="154"/>
      <c r="M28" s="154"/>
      <c r="N28" s="154"/>
      <c r="O28" s="154"/>
      <c r="P28" s="154"/>
      <c r="Q28" s="156">
        <f t="shared" si="6"/>
        <v>0</v>
      </c>
    </row>
    <row r="29" spans="1:17" x14ac:dyDescent="0.2">
      <c r="A29" s="143"/>
      <c r="B29" s="157" t="s">
        <v>93</v>
      </c>
      <c r="D29" s="158">
        <f t="shared" ref="D29:P29" si="8">SUM(D24:D28)</f>
        <v>0</v>
      </c>
      <c r="E29" s="158">
        <f t="shared" si="8"/>
        <v>0</v>
      </c>
      <c r="F29" s="158">
        <f t="shared" si="8"/>
        <v>0</v>
      </c>
      <c r="G29" s="158">
        <f t="shared" si="8"/>
        <v>0</v>
      </c>
      <c r="H29" s="158">
        <f t="shared" si="8"/>
        <v>0</v>
      </c>
      <c r="I29" s="158">
        <f t="shared" si="8"/>
        <v>0</v>
      </c>
      <c r="J29" s="158">
        <f t="shared" si="8"/>
        <v>0</v>
      </c>
      <c r="K29" s="158">
        <f t="shared" si="8"/>
        <v>0</v>
      </c>
      <c r="L29" s="158">
        <f t="shared" si="8"/>
        <v>0</v>
      </c>
      <c r="M29" s="158">
        <f t="shared" si="8"/>
        <v>0</v>
      </c>
      <c r="N29" s="158">
        <f t="shared" si="8"/>
        <v>0</v>
      </c>
      <c r="O29" s="158">
        <f t="shared" si="8"/>
        <v>0</v>
      </c>
      <c r="P29" s="158">
        <f t="shared" si="8"/>
        <v>0</v>
      </c>
      <c r="Q29" s="159">
        <f t="shared" si="6"/>
        <v>0</v>
      </c>
    </row>
    <row r="30" spans="1:17" ht="15" x14ac:dyDescent="0.25">
      <c r="A30" s="143"/>
      <c r="B30" s="151"/>
      <c r="D30" s="160"/>
      <c r="E30" s="160"/>
      <c r="F30" s="160"/>
      <c r="G30" s="160"/>
      <c r="H30" s="160"/>
      <c r="I30" s="160"/>
      <c r="J30" s="160"/>
      <c r="K30" s="160"/>
      <c r="L30" s="160"/>
      <c r="M30" s="160"/>
      <c r="N30" s="160"/>
      <c r="O30" s="160"/>
      <c r="P30" s="160"/>
      <c r="Q30" s="155"/>
    </row>
    <row r="31" spans="1:17" ht="15" x14ac:dyDescent="0.25">
      <c r="A31" s="150" t="s">
        <v>94</v>
      </c>
      <c r="B31" s="151" t="s">
        <v>88</v>
      </c>
      <c r="D31" s="154">
        <f t="shared" ref="D31:P31" si="9">IF(D$22&lt;5000,D$22,D$22/60*D14)</f>
        <v>0</v>
      </c>
      <c r="E31" s="154">
        <f t="shared" si="9"/>
        <v>0</v>
      </c>
      <c r="F31" s="154">
        <f t="shared" si="9"/>
        <v>0</v>
      </c>
      <c r="G31" s="154">
        <f t="shared" si="9"/>
        <v>0</v>
      </c>
      <c r="H31" s="154">
        <f t="shared" si="9"/>
        <v>0</v>
      </c>
      <c r="I31" s="154">
        <f t="shared" si="9"/>
        <v>0</v>
      </c>
      <c r="J31" s="154">
        <f t="shared" si="9"/>
        <v>0</v>
      </c>
      <c r="K31" s="154">
        <f t="shared" si="9"/>
        <v>0</v>
      </c>
      <c r="L31" s="154">
        <f t="shared" si="9"/>
        <v>0</v>
      </c>
      <c r="M31" s="154">
        <f t="shared" si="9"/>
        <v>0</v>
      </c>
      <c r="N31" s="154">
        <f t="shared" si="9"/>
        <v>0</v>
      </c>
      <c r="O31" s="154">
        <f t="shared" si="9"/>
        <v>0</v>
      </c>
      <c r="P31" s="154">
        <f t="shared" si="9"/>
        <v>0</v>
      </c>
      <c r="Q31" s="155">
        <f t="shared" ref="Q31:Q36" si="10">SUM(D31:P31)</f>
        <v>0</v>
      </c>
    </row>
    <row r="32" spans="1:17" ht="15" x14ac:dyDescent="0.25">
      <c r="A32" s="143"/>
      <c r="B32" s="151" t="s">
        <v>89</v>
      </c>
      <c r="D32" s="154">
        <f t="shared" ref="D32:P35" si="11">IF(D$22&lt;5000,0,D$22/60*D15)</f>
        <v>0</v>
      </c>
      <c r="E32" s="154">
        <f t="shared" si="11"/>
        <v>0</v>
      </c>
      <c r="F32" s="154">
        <f t="shared" si="11"/>
        <v>0</v>
      </c>
      <c r="G32" s="154">
        <f t="shared" si="11"/>
        <v>0</v>
      </c>
      <c r="H32" s="154">
        <f t="shared" si="11"/>
        <v>0</v>
      </c>
      <c r="I32" s="154">
        <f t="shared" si="11"/>
        <v>0</v>
      </c>
      <c r="J32" s="154">
        <f t="shared" si="11"/>
        <v>0</v>
      </c>
      <c r="K32" s="154">
        <f t="shared" si="11"/>
        <v>0</v>
      </c>
      <c r="L32" s="154">
        <f t="shared" si="11"/>
        <v>0</v>
      </c>
      <c r="M32" s="154">
        <f t="shared" si="11"/>
        <v>0</v>
      </c>
      <c r="N32" s="154">
        <f t="shared" si="11"/>
        <v>0</v>
      </c>
      <c r="O32" s="154">
        <f t="shared" si="11"/>
        <v>0</v>
      </c>
      <c r="P32" s="154">
        <f t="shared" si="11"/>
        <v>0</v>
      </c>
      <c r="Q32" s="155">
        <f t="shared" si="10"/>
        <v>0</v>
      </c>
    </row>
    <row r="33" spans="1:17" ht="15" x14ac:dyDescent="0.25">
      <c r="A33" s="143"/>
      <c r="B33" s="151" t="s">
        <v>90</v>
      </c>
      <c r="D33" s="154">
        <f t="shared" si="11"/>
        <v>0</v>
      </c>
      <c r="E33" s="154">
        <f t="shared" si="11"/>
        <v>0</v>
      </c>
      <c r="F33" s="154">
        <f t="shared" si="11"/>
        <v>0</v>
      </c>
      <c r="G33" s="154">
        <f t="shared" si="11"/>
        <v>0</v>
      </c>
      <c r="H33" s="154">
        <f t="shared" si="11"/>
        <v>0</v>
      </c>
      <c r="I33" s="154">
        <f t="shared" si="11"/>
        <v>0</v>
      </c>
      <c r="J33" s="154">
        <f t="shared" si="11"/>
        <v>0</v>
      </c>
      <c r="K33" s="154">
        <f t="shared" si="11"/>
        <v>0</v>
      </c>
      <c r="L33" s="154">
        <f t="shared" si="11"/>
        <v>0</v>
      </c>
      <c r="M33" s="154">
        <f t="shared" si="11"/>
        <v>0</v>
      </c>
      <c r="N33" s="154">
        <f t="shared" si="11"/>
        <v>0</v>
      </c>
      <c r="O33" s="154">
        <f t="shared" si="11"/>
        <v>0</v>
      </c>
      <c r="P33" s="154">
        <f t="shared" si="11"/>
        <v>0</v>
      </c>
      <c r="Q33" s="155">
        <f t="shared" si="10"/>
        <v>0</v>
      </c>
    </row>
    <row r="34" spans="1:17" ht="15" x14ac:dyDescent="0.25">
      <c r="A34" s="143"/>
      <c r="B34" s="151" t="s">
        <v>91</v>
      </c>
      <c r="D34" s="154">
        <f t="shared" si="11"/>
        <v>0</v>
      </c>
      <c r="E34" s="154">
        <f t="shared" si="11"/>
        <v>0</v>
      </c>
      <c r="F34" s="154">
        <f t="shared" si="11"/>
        <v>0</v>
      </c>
      <c r="G34" s="154">
        <f t="shared" si="11"/>
        <v>0</v>
      </c>
      <c r="H34" s="154">
        <f t="shared" si="11"/>
        <v>0</v>
      </c>
      <c r="I34" s="154">
        <f t="shared" si="11"/>
        <v>0</v>
      </c>
      <c r="J34" s="154">
        <f t="shared" si="11"/>
        <v>0</v>
      </c>
      <c r="K34" s="154">
        <f t="shared" si="11"/>
        <v>0</v>
      </c>
      <c r="L34" s="154">
        <f t="shared" si="11"/>
        <v>0</v>
      </c>
      <c r="M34" s="154">
        <f t="shared" si="11"/>
        <v>0</v>
      </c>
      <c r="N34" s="154">
        <f t="shared" si="11"/>
        <v>0</v>
      </c>
      <c r="O34" s="154">
        <f t="shared" si="11"/>
        <v>0</v>
      </c>
      <c r="P34" s="154">
        <f t="shared" si="11"/>
        <v>0</v>
      </c>
      <c r="Q34" s="155">
        <f t="shared" si="10"/>
        <v>0</v>
      </c>
    </row>
    <row r="35" spans="1:17" ht="15" x14ac:dyDescent="0.25">
      <c r="A35" s="143"/>
      <c r="B35" s="151" t="s">
        <v>92</v>
      </c>
      <c r="D35" s="154">
        <f t="shared" si="11"/>
        <v>0</v>
      </c>
      <c r="E35" s="154">
        <f t="shared" si="11"/>
        <v>0</v>
      </c>
      <c r="F35" s="154">
        <f t="shared" si="11"/>
        <v>0</v>
      </c>
      <c r="G35" s="154">
        <f t="shared" si="11"/>
        <v>0</v>
      </c>
      <c r="H35" s="154">
        <f t="shared" si="11"/>
        <v>0</v>
      </c>
      <c r="I35" s="154">
        <f t="shared" si="11"/>
        <v>0</v>
      </c>
      <c r="J35" s="154">
        <f t="shared" si="11"/>
        <v>0</v>
      </c>
      <c r="K35" s="154">
        <f t="shared" si="11"/>
        <v>0</v>
      </c>
      <c r="L35" s="154">
        <f t="shared" si="11"/>
        <v>0</v>
      </c>
      <c r="M35" s="154">
        <f t="shared" si="11"/>
        <v>0</v>
      </c>
      <c r="N35" s="154">
        <f t="shared" si="11"/>
        <v>0</v>
      </c>
      <c r="O35" s="154">
        <f t="shared" si="11"/>
        <v>0</v>
      </c>
      <c r="P35" s="154">
        <f t="shared" si="11"/>
        <v>0</v>
      </c>
      <c r="Q35" s="155">
        <f t="shared" si="10"/>
        <v>0</v>
      </c>
    </row>
    <row r="36" spans="1:17" x14ac:dyDescent="0.2">
      <c r="A36" s="143"/>
      <c r="B36" s="157" t="s">
        <v>95</v>
      </c>
      <c r="D36" s="158">
        <f t="shared" ref="D36:P36" si="12">SUM(D31:D35)</f>
        <v>0</v>
      </c>
      <c r="E36" s="158">
        <f t="shared" si="12"/>
        <v>0</v>
      </c>
      <c r="F36" s="158">
        <f t="shared" si="12"/>
        <v>0</v>
      </c>
      <c r="G36" s="158">
        <f t="shared" si="12"/>
        <v>0</v>
      </c>
      <c r="H36" s="158">
        <f t="shared" si="12"/>
        <v>0</v>
      </c>
      <c r="I36" s="158">
        <f t="shared" si="12"/>
        <v>0</v>
      </c>
      <c r="J36" s="158">
        <f t="shared" si="12"/>
        <v>0</v>
      </c>
      <c r="K36" s="158">
        <f t="shared" si="12"/>
        <v>0</v>
      </c>
      <c r="L36" s="158">
        <f t="shared" si="12"/>
        <v>0</v>
      </c>
      <c r="M36" s="158">
        <f t="shared" si="12"/>
        <v>0</v>
      </c>
      <c r="N36" s="158">
        <f t="shared" si="12"/>
        <v>0</v>
      </c>
      <c r="O36" s="158">
        <f t="shared" si="12"/>
        <v>0</v>
      </c>
      <c r="P36" s="158">
        <f t="shared" si="12"/>
        <v>0</v>
      </c>
      <c r="Q36" s="159">
        <f t="shared" si="10"/>
        <v>0</v>
      </c>
    </row>
    <row r="37" spans="1:17" ht="13.5" thickBot="1" x14ac:dyDescent="0.25">
      <c r="A37" s="161" t="s">
        <v>96</v>
      </c>
      <c r="B37" s="162"/>
      <c r="C37" s="163"/>
      <c r="D37" s="164">
        <f t="shared" ref="D37:P37" si="13">D36+D29</f>
        <v>0</v>
      </c>
      <c r="E37" s="164">
        <f t="shared" si="13"/>
        <v>0</v>
      </c>
      <c r="F37" s="164">
        <f t="shared" si="13"/>
        <v>0</v>
      </c>
      <c r="G37" s="164">
        <f t="shared" si="13"/>
        <v>0</v>
      </c>
      <c r="H37" s="164">
        <f t="shared" si="13"/>
        <v>0</v>
      </c>
      <c r="I37" s="164">
        <f t="shared" si="13"/>
        <v>0</v>
      </c>
      <c r="J37" s="164">
        <f t="shared" si="13"/>
        <v>0</v>
      </c>
      <c r="K37" s="164">
        <f t="shared" si="13"/>
        <v>0</v>
      </c>
      <c r="L37" s="164">
        <f t="shared" si="13"/>
        <v>0</v>
      </c>
      <c r="M37" s="164">
        <f t="shared" si="13"/>
        <v>0</v>
      </c>
      <c r="N37" s="164">
        <f t="shared" si="13"/>
        <v>0</v>
      </c>
      <c r="O37" s="164">
        <f t="shared" si="13"/>
        <v>0</v>
      </c>
      <c r="P37" s="164">
        <f t="shared" si="13"/>
        <v>0</v>
      </c>
      <c r="Q37" s="164">
        <f>Q36+Q29</f>
        <v>0</v>
      </c>
    </row>
    <row r="38" spans="1:17" ht="13.5" thickTop="1" x14ac:dyDescent="0.2"/>
    <row r="41" spans="1:17" x14ac:dyDescent="0.2">
      <c r="B41" s="165" t="s">
        <v>114</v>
      </c>
    </row>
    <row r="42" spans="1:17" ht="16.899999999999999" customHeight="1" x14ac:dyDescent="0.2">
      <c r="D42" s="166" t="s">
        <v>88</v>
      </c>
      <c r="E42" s="166" t="s">
        <v>89</v>
      </c>
      <c r="F42" s="166" t="s">
        <v>90</v>
      </c>
      <c r="G42" s="166" t="s">
        <v>91</v>
      </c>
      <c r="H42" s="166" t="s">
        <v>92</v>
      </c>
      <c r="I42" s="166" t="s">
        <v>14</v>
      </c>
    </row>
    <row r="43" spans="1:17" x14ac:dyDescent="0.2">
      <c r="B43" s="157" t="s">
        <v>93</v>
      </c>
      <c r="D43" s="167">
        <f>D24+E24+F24+G24+H24+I24+J24+K24+L24+M24+N24+O24+P24</f>
        <v>0</v>
      </c>
      <c r="E43" s="167">
        <f>D25+E25+F25+G25+H25+I25+J25+K25+L25+M25+N25+O25+P25</f>
        <v>0</v>
      </c>
      <c r="F43" s="167">
        <f>D26+E26+F26+G26+H26+I26+J26+K26+L26+M26+N26+O26+P26</f>
        <v>0</v>
      </c>
      <c r="G43" s="167">
        <v>0</v>
      </c>
      <c r="H43" s="167">
        <v>0</v>
      </c>
      <c r="I43" s="167">
        <f>SUM(D43:H43)</f>
        <v>0</v>
      </c>
    </row>
    <row r="44" spans="1:17" x14ac:dyDescent="0.2">
      <c r="B44" s="157" t="s">
        <v>95</v>
      </c>
      <c r="D44" s="167">
        <f>D31+E31+F31+G31+H31+I31+J31+K31+L31+M31+N31+O31+P31</f>
        <v>0</v>
      </c>
      <c r="E44" s="167">
        <f>D32+E32+F32+G32+H32+I32+J32+K32+L32+M32+N32+O32+P32</f>
        <v>0</v>
      </c>
      <c r="F44" s="167">
        <f>D33+E33+F33+G33+H33+I33+J33+K33+L33+M33+N33+O33+P33</f>
        <v>0</v>
      </c>
      <c r="G44" s="167">
        <f>D34+E34+F34+G34+H34+I34+J34+K34+L34+M34+N34+O34+P34</f>
        <v>0</v>
      </c>
      <c r="H44" s="167">
        <f>D35+E35+F35+G35+H35+I35+J35+K35+L35+M35+N35+O35+P35</f>
        <v>0</v>
      </c>
      <c r="I44" s="167">
        <f>SUM(D44:H44)</f>
        <v>0</v>
      </c>
    </row>
    <row r="45" spans="1:17" x14ac:dyDescent="0.2">
      <c r="B45" s="166" t="s">
        <v>14</v>
      </c>
      <c r="D45" s="168">
        <f t="shared" ref="D45:I45" si="14">SUM(D43:D44)</f>
        <v>0</v>
      </c>
      <c r="E45" s="168">
        <f t="shared" si="14"/>
        <v>0</v>
      </c>
      <c r="F45" s="168">
        <f t="shared" si="14"/>
        <v>0</v>
      </c>
      <c r="G45" s="168">
        <f t="shared" si="14"/>
        <v>0</v>
      </c>
      <c r="H45" s="168">
        <f t="shared" si="14"/>
        <v>0</v>
      </c>
      <c r="I45" s="168">
        <f t="shared" si="14"/>
        <v>0</v>
      </c>
      <c r="K45" s="169"/>
      <c r="L45" s="169"/>
      <c r="M45" s="169"/>
      <c r="N45" s="169"/>
      <c r="O45" s="169"/>
      <c r="P45" s="169"/>
    </row>
    <row r="51" spans="4:7" ht="15" x14ac:dyDescent="0.25">
      <c r="D51" s="170"/>
      <c r="E51" s="170"/>
      <c r="F51" s="170"/>
      <c r="G51" s="170"/>
    </row>
    <row r="53" spans="4:7" ht="15" x14ac:dyDescent="0.25">
      <c r="D53" s="170"/>
      <c r="E53" s="170"/>
      <c r="F53" s="170"/>
      <c r="G53" s="170"/>
    </row>
    <row r="55" spans="4:7" ht="15" x14ac:dyDescent="0.25">
      <c r="D55" s="170"/>
      <c r="E55" s="170"/>
      <c r="F55" s="170"/>
      <c r="G55" s="170"/>
    </row>
    <row r="57" spans="4:7" ht="15" x14ac:dyDescent="0.25">
      <c r="D57" s="170"/>
      <c r="E57" s="170"/>
      <c r="F57" s="170"/>
      <c r="G57" s="170"/>
    </row>
    <row r="59" spans="4:7" ht="15" x14ac:dyDescent="0.25">
      <c r="D59" s="170"/>
      <c r="E59" s="170"/>
      <c r="F59" s="170"/>
      <c r="G59" s="170"/>
    </row>
    <row r="61" spans="4:7" ht="15" x14ac:dyDescent="0.25">
      <c r="D61" s="170"/>
      <c r="E61" s="170"/>
      <c r="F61" s="170"/>
      <c r="G61" s="170"/>
    </row>
    <row r="63" spans="4:7" ht="15" x14ac:dyDescent="0.25">
      <c r="D63" s="170"/>
      <c r="E63" s="170"/>
      <c r="F63" s="170"/>
      <c r="G63" s="170"/>
    </row>
    <row r="65" spans="4:7" ht="15" x14ac:dyDescent="0.25">
      <c r="D65" s="170"/>
      <c r="E65" s="170"/>
      <c r="F65" s="170"/>
      <c r="G65" s="170"/>
    </row>
    <row r="67" spans="4:7" ht="15" x14ac:dyDescent="0.25">
      <c r="D67" s="170"/>
      <c r="E67" s="170"/>
      <c r="F67" s="170"/>
      <c r="G67" s="170"/>
    </row>
    <row r="69" spans="4:7" ht="15" x14ac:dyDescent="0.25">
      <c r="D69" s="170"/>
      <c r="E69" s="170"/>
      <c r="F69" s="170"/>
      <c r="G69" s="170"/>
    </row>
    <row r="71" spans="4:7" ht="15" x14ac:dyDescent="0.25">
      <c r="D71" s="170"/>
      <c r="E71" s="170"/>
      <c r="F71" s="170"/>
      <c r="G71" s="170"/>
    </row>
    <row r="73" spans="4:7" ht="15" x14ac:dyDescent="0.25">
      <c r="D73" s="170"/>
      <c r="E73" s="170"/>
      <c r="F73" s="170"/>
      <c r="G73" s="170"/>
    </row>
    <row r="75" spans="4:7" ht="15" x14ac:dyDescent="0.25">
      <c r="D75" s="170"/>
      <c r="E75" s="170"/>
      <c r="F75" s="170"/>
      <c r="G75" s="170"/>
    </row>
    <row r="77" spans="4:7" ht="15" x14ac:dyDescent="0.25">
      <c r="D77" s="170"/>
      <c r="E77" s="170"/>
      <c r="F77" s="170"/>
      <c r="G77" s="170"/>
    </row>
    <row r="79" spans="4:7" ht="15" x14ac:dyDescent="0.25">
      <c r="D79" s="170"/>
      <c r="E79" s="170"/>
      <c r="F79" s="170"/>
      <c r="G79" s="170"/>
    </row>
    <row r="81" spans="4:7" ht="15" x14ac:dyDescent="0.25">
      <c r="D81" s="170"/>
      <c r="E81" s="170"/>
      <c r="F81" s="170"/>
      <c r="G81" s="170"/>
    </row>
    <row r="83" spans="4:7" ht="15" x14ac:dyDescent="0.25">
      <c r="D83" s="170"/>
      <c r="E83" s="170"/>
      <c r="F83" s="170"/>
      <c r="G83" s="170"/>
    </row>
    <row r="85" spans="4:7" ht="15" x14ac:dyDescent="0.25">
      <c r="D85" s="170"/>
      <c r="E85" s="170"/>
      <c r="F85" s="170"/>
      <c r="G85" s="170"/>
    </row>
    <row r="87" spans="4:7" ht="15" x14ac:dyDescent="0.25">
      <c r="D87" s="170"/>
      <c r="E87" s="170"/>
      <c r="F87" s="170"/>
      <c r="G87" s="170"/>
    </row>
    <row r="89" spans="4:7" ht="15" x14ac:dyDescent="0.25">
      <c r="D89" s="170"/>
      <c r="E89" s="170"/>
      <c r="F89" s="170"/>
      <c r="G89" s="170"/>
    </row>
    <row r="91" spans="4:7" ht="15" x14ac:dyDescent="0.25">
      <c r="D91" s="170"/>
      <c r="E91" s="170"/>
      <c r="F91" s="170"/>
      <c r="G91" s="170"/>
    </row>
    <row r="93" spans="4:7" ht="15" x14ac:dyDescent="0.25">
      <c r="D93" s="170"/>
      <c r="E93" s="170"/>
      <c r="F93" s="170"/>
      <c r="G93" s="170"/>
    </row>
    <row r="95" spans="4:7" ht="15" x14ac:dyDescent="0.25">
      <c r="D95" s="170"/>
      <c r="E95" s="170"/>
      <c r="F95" s="170"/>
      <c r="G95" s="170"/>
    </row>
    <row r="97" spans="4:7" ht="15" x14ac:dyDescent="0.25">
      <c r="D97" s="170"/>
      <c r="E97" s="170"/>
      <c r="F97" s="170"/>
      <c r="G97" s="170"/>
    </row>
    <row r="99" spans="4:7" ht="15" x14ac:dyDescent="0.25">
      <c r="D99" s="170"/>
      <c r="E99" s="170"/>
      <c r="F99" s="170"/>
      <c r="G99" s="170"/>
    </row>
    <row r="101" spans="4:7" ht="15" x14ac:dyDescent="0.25">
      <c r="D101" s="170"/>
      <c r="E101" s="170"/>
      <c r="F101" s="170"/>
      <c r="G101" s="170"/>
    </row>
    <row r="103" spans="4:7" ht="15" x14ac:dyDescent="0.25">
      <c r="D103" s="170"/>
      <c r="E103" s="170"/>
      <c r="F103" s="170"/>
      <c r="G103" s="170"/>
    </row>
    <row r="105" spans="4:7" ht="15" x14ac:dyDescent="0.25">
      <c r="D105" s="170"/>
      <c r="E105" s="170"/>
      <c r="F105" s="170"/>
      <c r="G105" s="170"/>
    </row>
    <row r="107" spans="4:7" ht="15" x14ac:dyDescent="0.25">
      <c r="D107" s="170"/>
      <c r="E107" s="170"/>
      <c r="F107" s="170"/>
      <c r="G107" s="170"/>
    </row>
    <row r="109" spans="4:7" ht="15" x14ac:dyDescent="0.25">
      <c r="D109" s="170"/>
      <c r="E109" s="170"/>
      <c r="F109" s="170"/>
      <c r="G109" s="170"/>
    </row>
    <row r="111" spans="4:7" ht="15" x14ac:dyDescent="0.25">
      <c r="D111" s="170"/>
      <c r="E111" s="170"/>
      <c r="F111" s="170"/>
      <c r="G111" s="170"/>
    </row>
    <row r="113" spans="4:7" ht="15" x14ac:dyDescent="0.25">
      <c r="D113" s="170"/>
      <c r="E113" s="170"/>
      <c r="F113" s="170"/>
      <c r="G113" s="170"/>
    </row>
    <row r="115" spans="4:7" ht="15" x14ac:dyDescent="0.25">
      <c r="D115" s="170"/>
      <c r="E115" s="170"/>
      <c r="F115" s="170"/>
      <c r="G115" s="170"/>
    </row>
    <row r="117" spans="4:7" ht="15" x14ac:dyDescent="0.25">
      <c r="D117" s="170"/>
      <c r="E117" s="170"/>
      <c r="F117" s="170"/>
      <c r="G117" s="170"/>
    </row>
    <row r="119" spans="4:7" ht="15" x14ac:dyDescent="0.25">
      <c r="D119" s="170"/>
      <c r="E119" s="170"/>
      <c r="F119" s="170"/>
      <c r="G119" s="170"/>
    </row>
    <row r="121" spans="4:7" ht="15" x14ac:dyDescent="0.25">
      <c r="D121" s="170"/>
      <c r="E121" s="170"/>
      <c r="F121" s="170"/>
      <c r="G121" s="170"/>
    </row>
    <row r="123" spans="4:7" ht="15" x14ac:dyDescent="0.25">
      <c r="D123" s="170"/>
      <c r="E123" s="170"/>
      <c r="F123" s="170"/>
      <c r="G123" s="170"/>
    </row>
    <row r="125" spans="4:7" ht="15" x14ac:dyDescent="0.25">
      <c r="D125" s="170"/>
      <c r="E125" s="170"/>
      <c r="F125" s="170"/>
      <c r="G125" s="170"/>
    </row>
    <row r="127" spans="4:7" ht="15" x14ac:dyDescent="0.25">
      <c r="D127" s="170"/>
      <c r="E127" s="170"/>
      <c r="F127" s="170"/>
      <c r="G127" s="170"/>
    </row>
    <row r="129" spans="4:7" ht="15" x14ac:dyDescent="0.25">
      <c r="D129" s="170"/>
      <c r="E129" s="170"/>
      <c r="F129" s="170"/>
      <c r="G129" s="170"/>
    </row>
    <row r="131" spans="4:7" ht="15" x14ac:dyDescent="0.25">
      <c r="D131" s="170"/>
      <c r="E131" s="170"/>
      <c r="F131" s="170"/>
      <c r="G131" s="170"/>
    </row>
    <row r="133" spans="4:7" ht="15" x14ac:dyDescent="0.25">
      <c r="D133" s="170"/>
      <c r="E133" s="170"/>
      <c r="F133" s="170"/>
      <c r="G133" s="170"/>
    </row>
    <row r="135" spans="4:7" ht="15" x14ac:dyDescent="0.25">
      <c r="D135" s="170"/>
      <c r="E135" s="170"/>
      <c r="F135" s="170"/>
      <c r="G135" s="170"/>
    </row>
    <row r="137" spans="4:7" ht="15" x14ac:dyDescent="0.25">
      <c r="D137" s="170"/>
      <c r="E137" s="170"/>
      <c r="F137" s="170"/>
      <c r="G137" s="170"/>
    </row>
    <row r="139" spans="4:7" ht="15" x14ac:dyDescent="0.25">
      <c r="D139" s="170"/>
      <c r="E139" s="170"/>
      <c r="F139" s="170"/>
      <c r="G139" s="170"/>
    </row>
    <row r="141" spans="4:7" ht="15" x14ac:dyDescent="0.25">
      <c r="D141" s="170"/>
      <c r="E141" s="170"/>
      <c r="F141" s="170"/>
      <c r="G141" s="170"/>
    </row>
    <row r="143" spans="4:7" ht="15" x14ac:dyDescent="0.25">
      <c r="D143" s="170"/>
      <c r="E143" s="170"/>
      <c r="F143" s="170"/>
      <c r="G143" s="170"/>
    </row>
    <row r="145" spans="4:7" ht="15" x14ac:dyDescent="0.25">
      <c r="D145" s="170"/>
      <c r="E145" s="170"/>
      <c r="F145" s="170"/>
      <c r="G145" s="170"/>
    </row>
    <row r="147" spans="4:7" ht="15" x14ac:dyDescent="0.25">
      <c r="D147" s="170"/>
      <c r="E147" s="170"/>
      <c r="F147" s="170"/>
      <c r="G147" s="170"/>
    </row>
    <row r="149" spans="4:7" ht="15" x14ac:dyDescent="0.25">
      <c r="D149" s="170"/>
      <c r="E149" s="170"/>
      <c r="F149" s="170"/>
      <c r="G149" s="170"/>
    </row>
    <row r="151" spans="4:7" ht="15" x14ac:dyDescent="0.25">
      <c r="D151" s="170"/>
      <c r="E151" s="170"/>
      <c r="F151" s="170"/>
      <c r="G151" s="170"/>
    </row>
    <row r="153" spans="4:7" ht="15" x14ac:dyDescent="0.25">
      <c r="D153" s="170"/>
      <c r="E153" s="170"/>
      <c r="F153" s="170"/>
      <c r="G153" s="170"/>
    </row>
    <row r="155" spans="4:7" ht="15" x14ac:dyDescent="0.25">
      <c r="D155" s="170"/>
      <c r="E155" s="170"/>
      <c r="F155" s="170"/>
      <c r="G155" s="170"/>
    </row>
    <row r="157" spans="4:7" ht="15" x14ac:dyDescent="0.25">
      <c r="D157" s="170"/>
      <c r="E157" s="170"/>
      <c r="F157" s="170"/>
      <c r="G157" s="170"/>
    </row>
    <row r="159" spans="4:7" ht="15" x14ac:dyDescent="0.25">
      <c r="D159" s="170"/>
      <c r="E159" s="170"/>
      <c r="F159" s="170"/>
      <c r="G159" s="170"/>
    </row>
    <row r="161" spans="4:7" ht="15" x14ac:dyDescent="0.25">
      <c r="D161" s="170"/>
      <c r="E161" s="170"/>
      <c r="F161" s="170"/>
      <c r="G161" s="170"/>
    </row>
    <row r="163" spans="4:7" ht="15" x14ac:dyDescent="0.25">
      <c r="D163" s="170"/>
      <c r="E163" s="170"/>
      <c r="F163" s="170"/>
      <c r="G163" s="170"/>
    </row>
    <row r="165" spans="4:7" ht="15" x14ac:dyDescent="0.25">
      <c r="D165" s="170"/>
      <c r="E165" s="170"/>
      <c r="F165" s="170"/>
      <c r="G165" s="170"/>
    </row>
    <row r="167" spans="4:7" ht="15" x14ac:dyDescent="0.25">
      <c r="D167" s="170"/>
      <c r="E167" s="170"/>
      <c r="F167" s="170"/>
      <c r="G167" s="170"/>
    </row>
    <row r="169" spans="4:7" ht="15" x14ac:dyDescent="0.25">
      <c r="D169" s="170"/>
      <c r="E169" s="170"/>
      <c r="F169" s="170"/>
      <c r="G169" s="170"/>
    </row>
    <row r="171" spans="4:7" ht="15" x14ac:dyDescent="0.25">
      <c r="D171" s="170"/>
      <c r="E171" s="170"/>
      <c r="F171" s="170"/>
      <c r="G171" s="170"/>
    </row>
    <row r="173" spans="4:7" ht="15" x14ac:dyDescent="0.25">
      <c r="D173" s="170"/>
      <c r="E173" s="170"/>
      <c r="F173" s="170"/>
      <c r="G173" s="170"/>
    </row>
    <row r="175" spans="4:7" ht="15" x14ac:dyDescent="0.25">
      <c r="D175" s="170"/>
      <c r="E175" s="170"/>
      <c r="F175" s="170"/>
      <c r="G175" s="170"/>
    </row>
    <row r="177" spans="4:7" ht="15" x14ac:dyDescent="0.25">
      <c r="D177" s="170"/>
      <c r="E177" s="170"/>
      <c r="F177" s="170"/>
      <c r="G177" s="170"/>
    </row>
    <row r="179" spans="4:7" ht="15" x14ac:dyDescent="0.25">
      <c r="D179" s="170"/>
      <c r="E179" s="170"/>
      <c r="F179" s="170"/>
      <c r="G179" s="170"/>
    </row>
    <row r="181" spans="4:7" ht="15" x14ac:dyDescent="0.25">
      <c r="D181" s="170"/>
      <c r="E181" s="170"/>
      <c r="F181" s="170"/>
      <c r="G181" s="170"/>
    </row>
    <row r="183" spans="4:7" ht="15" x14ac:dyDescent="0.25">
      <c r="D183" s="170"/>
      <c r="E183" s="170"/>
      <c r="F183" s="170"/>
      <c r="G183" s="170"/>
    </row>
    <row r="185" spans="4:7" ht="15" x14ac:dyDescent="0.25">
      <c r="D185" s="170"/>
      <c r="E185" s="170"/>
      <c r="F185" s="170"/>
      <c r="G185" s="170"/>
    </row>
    <row r="187" spans="4:7" ht="15" x14ac:dyDescent="0.25">
      <c r="D187" s="170"/>
      <c r="E187" s="170"/>
      <c r="F187" s="170"/>
      <c r="G187" s="170"/>
    </row>
    <row r="189" spans="4:7" ht="15" x14ac:dyDescent="0.25">
      <c r="D189" s="170"/>
      <c r="E189" s="170"/>
      <c r="F189" s="170"/>
      <c r="G189" s="170"/>
    </row>
    <row r="191" spans="4:7" ht="15" x14ac:dyDescent="0.25">
      <c r="D191" s="170"/>
      <c r="E191" s="170"/>
      <c r="F191" s="170"/>
      <c r="G191" s="170"/>
    </row>
    <row r="193" spans="4:7" ht="15" x14ac:dyDescent="0.25">
      <c r="D193" s="170"/>
      <c r="E193" s="170"/>
      <c r="F193" s="170"/>
      <c r="G193" s="170"/>
    </row>
    <row r="195" spans="4:7" ht="15" x14ac:dyDescent="0.25">
      <c r="D195" s="170"/>
      <c r="E195" s="170"/>
      <c r="F195" s="170"/>
      <c r="G195" s="170"/>
    </row>
    <row r="197" spans="4:7" ht="15" x14ac:dyDescent="0.25">
      <c r="D197" s="170"/>
      <c r="E197" s="170"/>
      <c r="F197" s="170"/>
      <c r="G197" s="170"/>
    </row>
    <row r="199" spans="4:7" ht="15" x14ac:dyDescent="0.25">
      <c r="D199" s="170"/>
      <c r="E199" s="170"/>
      <c r="F199" s="170"/>
      <c r="G199" s="170"/>
    </row>
    <row r="201" spans="4:7" ht="15" x14ac:dyDescent="0.25">
      <c r="D201" s="170"/>
      <c r="E201" s="170"/>
      <c r="F201" s="170"/>
      <c r="G201" s="170"/>
    </row>
    <row r="203" spans="4:7" ht="15" x14ac:dyDescent="0.25">
      <c r="D203" s="170"/>
      <c r="E203" s="170"/>
      <c r="F203" s="170"/>
      <c r="G203" s="170"/>
    </row>
    <row r="205" spans="4:7" ht="15" x14ac:dyDescent="0.25">
      <c r="D205" s="170"/>
      <c r="E205" s="170"/>
      <c r="F205" s="170"/>
      <c r="G205" s="170"/>
    </row>
    <row r="207" spans="4:7" ht="15" x14ac:dyDescent="0.25">
      <c r="D207" s="170"/>
      <c r="E207" s="170"/>
      <c r="F207" s="170"/>
      <c r="G207" s="170"/>
    </row>
    <row r="209" spans="4:7" ht="15" x14ac:dyDescent="0.25">
      <c r="D209" s="170"/>
      <c r="E209" s="170"/>
      <c r="F209" s="170"/>
      <c r="G209" s="170"/>
    </row>
    <row r="211" spans="4:7" ht="15" x14ac:dyDescent="0.25">
      <c r="D211" s="170"/>
      <c r="E211" s="170"/>
      <c r="F211" s="170"/>
      <c r="G211" s="170"/>
    </row>
    <row r="213" spans="4:7" ht="15" x14ac:dyDescent="0.25">
      <c r="D213" s="170"/>
      <c r="E213" s="170"/>
      <c r="F213" s="170"/>
      <c r="G213" s="170"/>
    </row>
    <row r="215" spans="4:7" ht="15" x14ac:dyDescent="0.25">
      <c r="D215" s="170"/>
      <c r="E215" s="170"/>
      <c r="F215" s="170"/>
      <c r="G215" s="170"/>
    </row>
    <row r="217" spans="4:7" ht="15" x14ac:dyDescent="0.25">
      <c r="D217" s="170"/>
      <c r="E217" s="170"/>
      <c r="F217" s="170"/>
      <c r="G217" s="170"/>
    </row>
    <row r="219" spans="4:7" ht="15" x14ac:dyDescent="0.25">
      <c r="D219" s="170"/>
      <c r="E219" s="170"/>
      <c r="F219" s="170"/>
      <c r="G219" s="170"/>
    </row>
    <row r="221" spans="4:7" ht="15" x14ac:dyDescent="0.25">
      <c r="D221" s="170"/>
      <c r="E221" s="170"/>
      <c r="F221" s="170"/>
      <c r="G221" s="170"/>
    </row>
    <row r="223" spans="4:7" ht="15" x14ac:dyDescent="0.25">
      <c r="D223" s="170"/>
      <c r="E223" s="170"/>
      <c r="F223" s="170"/>
      <c r="G223" s="170"/>
    </row>
    <row r="225" spans="4:7" ht="15" x14ac:dyDescent="0.25">
      <c r="D225" s="170"/>
      <c r="E225" s="170"/>
      <c r="F225" s="170"/>
      <c r="G225" s="170"/>
    </row>
    <row r="227" spans="4:7" ht="15" x14ac:dyDescent="0.25">
      <c r="D227" s="170"/>
      <c r="E227" s="170"/>
      <c r="F227" s="170"/>
      <c r="G227" s="170"/>
    </row>
    <row r="229" spans="4:7" ht="15" x14ac:dyDescent="0.25">
      <c r="D229" s="170"/>
      <c r="E229" s="170"/>
      <c r="F229" s="170"/>
      <c r="G229" s="170"/>
    </row>
    <row r="231" spans="4:7" ht="15" x14ac:dyDescent="0.25">
      <c r="D231" s="170"/>
      <c r="E231" s="170"/>
      <c r="F231" s="170"/>
      <c r="G231" s="170"/>
    </row>
    <row r="233" spans="4:7" ht="15" x14ac:dyDescent="0.25">
      <c r="D233" s="170"/>
      <c r="E233" s="170"/>
      <c r="F233" s="170"/>
      <c r="G233" s="170"/>
    </row>
    <row r="235" spans="4:7" ht="15" x14ac:dyDescent="0.25">
      <c r="D235" s="170"/>
      <c r="E235" s="170"/>
      <c r="F235" s="170"/>
      <c r="G235" s="170"/>
    </row>
    <row r="237" spans="4:7" ht="15" x14ac:dyDescent="0.25">
      <c r="D237" s="170"/>
      <c r="E237" s="170"/>
      <c r="F237" s="170"/>
      <c r="G237" s="170"/>
    </row>
    <row r="239" spans="4:7" ht="15" x14ac:dyDescent="0.25">
      <c r="D239" s="170"/>
      <c r="E239" s="170"/>
      <c r="F239" s="170"/>
      <c r="G239" s="170"/>
    </row>
    <row r="241" spans="4:7" ht="15" x14ac:dyDescent="0.25">
      <c r="D241" s="170"/>
      <c r="E241" s="170"/>
      <c r="F241" s="170"/>
      <c r="G241" s="170"/>
    </row>
    <row r="243" spans="4:7" ht="15" x14ac:dyDescent="0.25">
      <c r="D243" s="170"/>
      <c r="E243" s="170"/>
      <c r="F243" s="170"/>
      <c r="G243" s="170"/>
    </row>
    <row r="245" spans="4:7" ht="15" x14ac:dyDescent="0.25">
      <c r="D245" s="170"/>
      <c r="E245" s="170"/>
      <c r="F245" s="170"/>
      <c r="G245" s="170"/>
    </row>
    <row r="247" spans="4:7" ht="15" x14ac:dyDescent="0.25">
      <c r="D247" s="170"/>
      <c r="E247" s="170"/>
      <c r="F247" s="170"/>
      <c r="G247" s="170"/>
    </row>
    <row r="249" spans="4:7" ht="15" x14ac:dyDescent="0.25">
      <c r="D249" s="170"/>
      <c r="E249" s="170"/>
      <c r="F249" s="170"/>
      <c r="G249" s="170"/>
    </row>
    <row r="251" spans="4:7" ht="15" x14ac:dyDescent="0.25">
      <c r="D251" s="170"/>
      <c r="E251" s="170"/>
      <c r="F251" s="170"/>
      <c r="G251" s="170"/>
    </row>
    <row r="253" spans="4:7" ht="15" x14ac:dyDescent="0.25">
      <c r="D253" s="170"/>
      <c r="E253" s="170"/>
      <c r="F253" s="170"/>
      <c r="G253" s="170"/>
    </row>
    <row r="255" spans="4:7" ht="15" x14ac:dyDescent="0.25">
      <c r="D255" s="170"/>
      <c r="E255" s="170"/>
      <c r="F255" s="170"/>
      <c r="G255" s="170"/>
    </row>
    <row r="257" spans="4:7" ht="15" x14ac:dyDescent="0.25">
      <c r="D257" s="170"/>
      <c r="E257" s="170"/>
      <c r="F257" s="170"/>
      <c r="G257" s="170"/>
    </row>
    <row r="259" spans="4:7" ht="15" x14ac:dyDescent="0.25">
      <c r="D259" s="170"/>
      <c r="E259" s="170"/>
      <c r="F259" s="170"/>
      <c r="G259" s="170"/>
    </row>
    <row r="261" spans="4:7" ht="15" x14ac:dyDescent="0.25">
      <c r="D261" s="170"/>
      <c r="E261" s="170"/>
      <c r="F261" s="170"/>
      <c r="G261" s="170"/>
    </row>
    <row r="263" spans="4:7" ht="15" x14ac:dyDescent="0.25">
      <c r="D263" s="170"/>
      <c r="E263" s="170"/>
      <c r="F263" s="170"/>
      <c r="G263" s="170"/>
    </row>
    <row r="265" spans="4:7" ht="15" x14ac:dyDescent="0.25">
      <c r="D265" s="170"/>
      <c r="E265" s="170"/>
      <c r="F265" s="170"/>
      <c r="G265" s="170"/>
    </row>
    <row r="267" spans="4:7" ht="15" x14ac:dyDescent="0.25">
      <c r="D267" s="170"/>
      <c r="E267" s="170"/>
      <c r="F267" s="170"/>
      <c r="G267" s="170"/>
    </row>
    <row r="269" spans="4:7" ht="15" x14ac:dyDescent="0.25">
      <c r="D269" s="170"/>
      <c r="E269" s="170"/>
      <c r="F269" s="170"/>
      <c r="G269" s="170"/>
    </row>
    <row r="271" spans="4:7" ht="15" x14ac:dyDescent="0.25">
      <c r="D271" s="170"/>
      <c r="E271" s="170"/>
      <c r="F271" s="170"/>
      <c r="G271" s="170"/>
    </row>
    <row r="273" spans="4:7" ht="15" x14ac:dyDescent="0.25">
      <c r="D273" s="170"/>
      <c r="E273" s="170"/>
      <c r="F273" s="170"/>
      <c r="G273" s="170"/>
    </row>
    <row r="275" spans="4:7" ht="15" x14ac:dyDescent="0.25">
      <c r="D275" s="170"/>
      <c r="E275" s="170"/>
      <c r="F275" s="170"/>
      <c r="G275" s="170"/>
    </row>
    <row r="277" spans="4:7" ht="15" x14ac:dyDescent="0.25">
      <c r="D277" s="170"/>
      <c r="E277" s="170"/>
      <c r="F277" s="170"/>
      <c r="G277" s="170"/>
    </row>
    <row r="279" spans="4:7" ht="15" x14ac:dyDescent="0.25">
      <c r="D279" s="170"/>
      <c r="E279" s="170"/>
      <c r="F279" s="170"/>
      <c r="G279" s="170"/>
    </row>
    <row r="281" spans="4:7" ht="15" x14ac:dyDescent="0.25">
      <c r="D281" s="170"/>
      <c r="E281" s="170"/>
      <c r="F281" s="170"/>
      <c r="G281" s="170"/>
    </row>
    <row r="283" spans="4:7" ht="15" x14ac:dyDescent="0.25">
      <c r="D283" s="170"/>
      <c r="E283" s="170"/>
      <c r="F283" s="170"/>
      <c r="G283" s="170"/>
    </row>
    <row r="285" spans="4:7" ht="15" x14ac:dyDescent="0.25">
      <c r="D285" s="170"/>
      <c r="E285" s="170"/>
      <c r="F285" s="170"/>
      <c r="G285" s="170"/>
    </row>
    <row r="287" spans="4:7" ht="15" x14ac:dyDescent="0.25">
      <c r="D287" s="170"/>
      <c r="E287" s="170"/>
      <c r="F287" s="170"/>
      <c r="G287" s="170"/>
    </row>
    <row r="289" spans="4:7" ht="15" x14ac:dyDescent="0.25">
      <c r="D289" s="170"/>
      <c r="E289" s="170"/>
      <c r="F289" s="170"/>
      <c r="G289" s="170"/>
    </row>
    <row r="291" spans="4:7" ht="15" x14ac:dyDescent="0.25">
      <c r="D291" s="170"/>
      <c r="E291" s="170"/>
      <c r="F291" s="170"/>
      <c r="G291" s="170"/>
    </row>
    <row r="293" spans="4:7" ht="15" x14ac:dyDescent="0.25">
      <c r="D293" s="170"/>
      <c r="E293" s="170"/>
      <c r="F293" s="170"/>
      <c r="G293" s="170"/>
    </row>
    <row r="295" spans="4:7" ht="15" x14ac:dyDescent="0.25">
      <c r="D295" s="170"/>
      <c r="E295" s="170"/>
      <c r="F295" s="170"/>
      <c r="G295" s="170"/>
    </row>
    <row r="297" spans="4:7" ht="15" x14ac:dyDescent="0.25">
      <c r="D297" s="170"/>
      <c r="E297" s="170"/>
      <c r="F297" s="170"/>
      <c r="G297" s="170"/>
    </row>
    <row r="299" spans="4:7" ht="15" x14ac:dyDescent="0.25">
      <c r="D299" s="170"/>
      <c r="E299" s="170"/>
      <c r="F299" s="170"/>
      <c r="G299" s="170"/>
    </row>
    <row r="301" spans="4:7" ht="15" x14ac:dyDescent="0.25">
      <c r="D301" s="170"/>
      <c r="E301" s="170"/>
      <c r="F301" s="170"/>
      <c r="G301" s="170"/>
    </row>
    <row r="303" spans="4:7" ht="15" x14ac:dyDescent="0.25">
      <c r="D303" s="170"/>
      <c r="E303" s="170"/>
      <c r="F303" s="170"/>
      <c r="G303" s="170"/>
    </row>
    <row r="305" spans="4:7" ht="15" x14ac:dyDescent="0.25">
      <c r="D305" s="170"/>
      <c r="E305" s="170"/>
      <c r="F305" s="170"/>
      <c r="G305" s="170"/>
    </row>
    <row r="307" spans="4:7" ht="15" x14ac:dyDescent="0.25">
      <c r="D307" s="170"/>
      <c r="E307" s="170"/>
      <c r="F307" s="170"/>
      <c r="G307" s="170"/>
    </row>
    <row r="309" spans="4:7" ht="15" x14ac:dyDescent="0.25">
      <c r="D309" s="170"/>
      <c r="E309" s="170"/>
      <c r="F309" s="170"/>
      <c r="G309" s="170"/>
    </row>
    <row r="311" spans="4:7" ht="15" x14ac:dyDescent="0.25">
      <c r="D311" s="170"/>
      <c r="E311" s="170"/>
      <c r="F311" s="170"/>
      <c r="G311" s="170"/>
    </row>
    <row r="313" spans="4:7" ht="15" x14ac:dyDescent="0.25">
      <c r="D313" s="170"/>
      <c r="E313" s="170"/>
      <c r="F313" s="170"/>
      <c r="G313" s="170"/>
    </row>
    <row r="315" spans="4:7" ht="15" x14ac:dyDescent="0.25">
      <c r="D315" s="170"/>
      <c r="E315" s="170"/>
      <c r="F315" s="170"/>
      <c r="G315" s="170"/>
    </row>
    <row r="317" spans="4:7" ht="15" x14ac:dyDescent="0.25">
      <c r="D317" s="170"/>
      <c r="E317" s="170"/>
      <c r="F317" s="170"/>
      <c r="G317" s="170"/>
    </row>
    <row r="319" spans="4:7" ht="15" x14ac:dyDescent="0.25">
      <c r="D319" s="170"/>
      <c r="E319" s="170"/>
      <c r="F319" s="170"/>
      <c r="G319" s="170"/>
    </row>
    <row r="321" spans="4:7" ht="15" x14ac:dyDescent="0.25">
      <c r="D321" s="170"/>
      <c r="E321" s="170"/>
      <c r="F321" s="170"/>
      <c r="G321" s="170"/>
    </row>
    <row r="323" spans="4:7" ht="15" x14ac:dyDescent="0.25">
      <c r="D323" s="170"/>
      <c r="E323" s="170"/>
      <c r="F323" s="170"/>
      <c r="G323" s="170"/>
    </row>
    <row r="325" spans="4:7" ht="15" x14ac:dyDescent="0.25">
      <c r="D325" s="170"/>
      <c r="E325" s="170"/>
      <c r="F325" s="170"/>
      <c r="G325" s="170"/>
    </row>
    <row r="327" spans="4:7" ht="15" x14ac:dyDescent="0.25">
      <c r="D327" s="170"/>
      <c r="E327" s="170"/>
      <c r="F327" s="170"/>
      <c r="G327" s="170"/>
    </row>
    <row r="329" spans="4:7" ht="15" x14ac:dyDescent="0.25">
      <c r="D329" s="170"/>
      <c r="E329" s="170"/>
      <c r="F329" s="170"/>
      <c r="G329" s="170"/>
    </row>
    <row r="331" spans="4:7" ht="15" x14ac:dyDescent="0.25">
      <c r="D331" s="170"/>
      <c r="E331" s="170"/>
      <c r="F331" s="170"/>
      <c r="G331" s="170"/>
    </row>
    <row r="333" spans="4:7" ht="15" x14ac:dyDescent="0.25">
      <c r="D333" s="170"/>
      <c r="E333" s="170"/>
      <c r="F333" s="170"/>
      <c r="G333" s="170"/>
    </row>
    <row r="335" spans="4:7" ht="15" x14ac:dyDescent="0.25">
      <c r="D335" s="170"/>
      <c r="E335" s="170"/>
      <c r="F335" s="170"/>
      <c r="G335" s="170"/>
    </row>
    <row r="337" spans="4:7" ht="15" x14ac:dyDescent="0.25">
      <c r="D337" s="170"/>
      <c r="E337" s="170"/>
      <c r="F337" s="170"/>
      <c r="G337" s="170"/>
    </row>
    <row r="339" spans="4:7" ht="15" x14ac:dyDescent="0.25">
      <c r="D339" s="170"/>
      <c r="E339" s="170"/>
      <c r="F339" s="170"/>
      <c r="G339" s="170"/>
    </row>
    <row r="341" spans="4:7" ht="15" x14ac:dyDescent="0.25">
      <c r="D341" s="170"/>
      <c r="E341" s="170"/>
      <c r="F341" s="170"/>
      <c r="G341" s="170"/>
    </row>
    <row r="343" spans="4:7" ht="15" x14ac:dyDescent="0.25">
      <c r="D343" s="170"/>
      <c r="E343" s="170"/>
      <c r="F343" s="170"/>
      <c r="G343" s="170"/>
    </row>
    <row r="345" spans="4:7" ht="15" x14ac:dyDescent="0.25">
      <c r="D345" s="170"/>
      <c r="E345" s="170"/>
      <c r="F345" s="170"/>
      <c r="G345" s="170"/>
    </row>
    <row r="347" spans="4:7" ht="15" x14ac:dyDescent="0.25">
      <c r="D347" s="170"/>
      <c r="E347" s="170"/>
      <c r="F347" s="170"/>
      <c r="G347" s="170"/>
    </row>
    <row r="349" spans="4:7" ht="15" x14ac:dyDescent="0.25">
      <c r="D349" s="170"/>
      <c r="E349" s="170"/>
      <c r="F349" s="170"/>
      <c r="G349" s="170"/>
    </row>
    <row r="351" spans="4:7" ht="15" x14ac:dyDescent="0.25">
      <c r="D351" s="170"/>
      <c r="E351" s="170"/>
      <c r="F351" s="170"/>
      <c r="G351" s="170"/>
    </row>
    <row r="353" spans="4:7" ht="15" x14ac:dyDescent="0.25">
      <c r="D353" s="170"/>
      <c r="E353" s="170"/>
      <c r="F353" s="170"/>
      <c r="G353" s="170"/>
    </row>
    <row r="355" spans="4:7" ht="15" x14ac:dyDescent="0.25">
      <c r="D355" s="170"/>
      <c r="E355" s="170"/>
      <c r="F355" s="170"/>
      <c r="G355" s="170"/>
    </row>
    <row r="357" spans="4:7" ht="15" x14ac:dyDescent="0.25">
      <c r="D357" s="170"/>
      <c r="E357" s="170"/>
      <c r="F357" s="170"/>
      <c r="G357" s="170"/>
    </row>
    <row r="359" spans="4:7" ht="15" x14ac:dyDescent="0.25">
      <c r="D359" s="170"/>
      <c r="E359" s="170"/>
      <c r="F359" s="170"/>
      <c r="G359" s="170"/>
    </row>
    <row r="361" spans="4:7" ht="15" x14ac:dyDescent="0.25">
      <c r="D361" s="170"/>
      <c r="E361" s="170"/>
      <c r="F361" s="170"/>
      <c r="G361" s="170"/>
    </row>
    <row r="363" spans="4:7" ht="15" x14ac:dyDescent="0.25">
      <c r="D363" s="170"/>
      <c r="E363" s="170"/>
      <c r="F363" s="170"/>
      <c r="G363" s="170"/>
    </row>
    <row r="365" spans="4:7" ht="15" x14ac:dyDescent="0.25">
      <c r="D365" s="170"/>
      <c r="E365" s="170"/>
      <c r="F365" s="170"/>
      <c r="G365" s="170"/>
    </row>
    <row r="367" spans="4:7" ht="15" x14ac:dyDescent="0.25">
      <c r="D367" s="170"/>
      <c r="E367" s="170"/>
      <c r="F367" s="170"/>
      <c r="G367" s="170"/>
    </row>
    <row r="369" spans="4:7" ht="15" x14ac:dyDescent="0.25">
      <c r="D369" s="170"/>
      <c r="E369" s="170"/>
      <c r="F369" s="170"/>
      <c r="G369" s="170"/>
    </row>
    <row r="371" spans="4:7" ht="15" x14ac:dyDescent="0.25">
      <c r="D371" s="170"/>
      <c r="E371" s="170"/>
      <c r="F371" s="170"/>
      <c r="G371" s="170"/>
    </row>
    <row r="373" spans="4:7" ht="15" x14ac:dyDescent="0.25">
      <c r="D373" s="170"/>
      <c r="E373" s="170"/>
      <c r="F373" s="170"/>
      <c r="G373" s="170"/>
    </row>
    <row r="65535" spans="252:252" x14ac:dyDescent="0.2">
      <c r="IR65535" s="171" t="s">
        <v>97</v>
      </c>
    </row>
  </sheetData>
  <sheetProtection password="8A5C" sheet="1" objects="1" scenarios="1"/>
  <protectedRanges>
    <protectedRange sqref="D6 D20:P20 D12:P12 D22:P22" name="Range1"/>
  </protectedRanges>
  <mergeCells count="1">
    <mergeCell ref="A10:B10"/>
  </mergeCells>
  <pageMargins left="0.19685039370078741" right="0.19685039370078741" top="0.55118110236220474" bottom="0.27559055118110237" header="0.11811023622047245" footer="0.11811023622047245"/>
  <pageSetup paperSize="9" scale="65" orientation="landscape" r:id="rId1"/>
  <headerFooter alignWithMargins="0">
    <oddHeader>&amp;L&amp;"Arial,Bold"&amp;20Summary of Budget</oddHeader>
  </headerFooter>
  <rowBreaks count="1" manualBreakCount="1">
    <brk id="22" max="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C32" si="3">C10</f>
        <v>0</v>
      </c>
      <c r="D24" s="252"/>
      <c r="E24" s="110">
        <f t="shared" ref="E24:E32" si="4">E10</f>
        <v>0</v>
      </c>
      <c r="F24" s="110">
        <f t="shared" ref="F24:S32" si="5">$E24*F10</f>
        <v>0</v>
      </c>
      <c r="G24" s="110">
        <f t="shared" si="5"/>
        <v>0</v>
      </c>
      <c r="H24" s="110">
        <f t="shared" si="5"/>
        <v>0</v>
      </c>
      <c r="I24" s="110">
        <f t="shared" si="5"/>
        <v>0</v>
      </c>
      <c r="J24" s="110">
        <f t="shared" si="5"/>
        <v>0</v>
      </c>
      <c r="K24" s="110">
        <f t="shared" si="5"/>
        <v>0</v>
      </c>
      <c r="L24" s="110">
        <f t="shared" si="5"/>
        <v>0</v>
      </c>
      <c r="M24" s="110">
        <f t="shared" si="5"/>
        <v>0</v>
      </c>
      <c r="N24" s="110">
        <f t="shared" si="5"/>
        <v>0</v>
      </c>
      <c r="O24" s="110">
        <f t="shared" si="5"/>
        <v>0</v>
      </c>
      <c r="P24" s="110">
        <f t="shared" si="5"/>
        <v>0</v>
      </c>
      <c r="Q24" s="110">
        <f t="shared" si="5"/>
        <v>0</v>
      </c>
      <c r="R24" s="110">
        <f t="shared" si="5"/>
        <v>0</v>
      </c>
      <c r="S24" s="110">
        <f t="shared" si="5"/>
        <v>0</v>
      </c>
      <c r="T24" s="110">
        <f t="shared" ref="T24:T32" si="6">SUM(F24:S24)</f>
        <v>0</v>
      </c>
    </row>
    <row r="25" spans="2:20" x14ac:dyDescent="0.25">
      <c r="B25" s="112">
        <v>3</v>
      </c>
      <c r="C25" s="252">
        <f t="shared" si="3"/>
        <v>0</v>
      </c>
      <c r="D25" s="252"/>
      <c r="E25" s="110">
        <f t="shared" si="4"/>
        <v>0</v>
      </c>
      <c r="F25" s="110">
        <f t="shared" si="5"/>
        <v>0</v>
      </c>
      <c r="G25" s="110">
        <f t="shared" si="5"/>
        <v>0</v>
      </c>
      <c r="H25" s="110">
        <f t="shared" si="5"/>
        <v>0</v>
      </c>
      <c r="I25" s="110">
        <f t="shared" si="5"/>
        <v>0</v>
      </c>
      <c r="J25" s="110">
        <f t="shared" si="5"/>
        <v>0</v>
      </c>
      <c r="K25" s="110">
        <f t="shared" si="5"/>
        <v>0</v>
      </c>
      <c r="L25" s="110">
        <f t="shared" si="5"/>
        <v>0</v>
      </c>
      <c r="M25" s="110">
        <f t="shared" si="5"/>
        <v>0</v>
      </c>
      <c r="N25" s="110">
        <f t="shared" si="5"/>
        <v>0</v>
      </c>
      <c r="O25" s="110">
        <f t="shared" si="5"/>
        <v>0</v>
      </c>
      <c r="P25" s="110">
        <f t="shared" si="5"/>
        <v>0</v>
      </c>
      <c r="Q25" s="110">
        <f t="shared" si="5"/>
        <v>0</v>
      </c>
      <c r="R25" s="110">
        <f t="shared" si="5"/>
        <v>0</v>
      </c>
      <c r="S25" s="110">
        <f t="shared" si="5"/>
        <v>0</v>
      </c>
      <c r="T25" s="110">
        <f t="shared" si="6"/>
        <v>0</v>
      </c>
    </row>
    <row r="26" spans="2:20" x14ac:dyDescent="0.25">
      <c r="B26" s="112">
        <v>4</v>
      </c>
      <c r="C26" s="252">
        <f t="shared" si="3"/>
        <v>0</v>
      </c>
      <c r="D26" s="252"/>
      <c r="E26" s="110">
        <f t="shared" si="4"/>
        <v>0</v>
      </c>
      <c r="F26" s="110">
        <f t="shared" si="5"/>
        <v>0</v>
      </c>
      <c r="G26" s="110">
        <f t="shared" si="5"/>
        <v>0</v>
      </c>
      <c r="H26" s="110">
        <f t="shared" si="5"/>
        <v>0</v>
      </c>
      <c r="I26" s="110">
        <f t="shared" si="5"/>
        <v>0</v>
      </c>
      <c r="J26" s="110">
        <f t="shared" si="5"/>
        <v>0</v>
      </c>
      <c r="K26" s="110">
        <f t="shared" si="5"/>
        <v>0</v>
      </c>
      <c r="L26" s="110">
        <f t="shared" si="5"/>
        <v>0</v>
      </c>
      <c r="M26" s="110">
        <f t="shared" si="5"/>
        <v>0</v>
      </c>
      <c r="N26" s="110">
        <f t="shared" si="5"/>
        <v>0</v>
      </c>
      <c r="O26" s="110">
        <f t="shared" si="5"/>
        <v>0</v>
      </c>
      <c r="P26" s="110">
        <f t="shared" si="5"/>
        <v>0</v>
      </c>
      <c r="Q26" s="110">
        <f t="shared" si="5"/>
        <v>0</v>
      </c>
      <c r="R26" s="110">
        <f t="shared" si="5"/>
        <v>0</v>
      </c>
      <c r="S26" s="110">
        <f t="shared" si="5"/>
        <v>0</v>
      </c>
      <c r="T26" s="110">
        <f t="shared" si="6"/>
        <v>0</v>
      </c>
    </row>
    <row r="27" spans="2:20" x14ac:dyDescent="0.25">
      <c r="B27" s="112">
        <v>5</v>
      </c>
      <c r="C27" s="252">
        <f t="shared" si="3"/>
        <v>0</v>
      </c>
      <c r="D27" s="252"/>
      <c r="E27" s="110">
        <f t="shared" si="4"/>
        <v>0</v>
      </c>
      <c r="F27" s="110">
        <f t="shared" si="5"/>
        <v>0</v>
      </c>
      <c r="G27" s="110">
        <f t="shared" si="5"/>
        <v>0</v>
      </c>
      <c r="H27" s="110">
        <f t="shared" si="5"/>
        <v>0</v>
      </c>
      <c r="I27" s="110">
        <f t="shared" si="5"/>
        <v>0</v>
      </c>
      <c r="J27" s="110">
        <f t="shared" si="5"/>
        <v>0</v>
      </c>
      <c r="K27" s="110">
        <f t="shared" si="5"/>
        <v>0</v>
      </c>
      <c r="L27" s="110">
        <f t="shared" si="5"/>
        <v>0</v>
      </c>
      <c r="M27" s="110">
        <f t="shared" si="5"/>
        <v>0</v>
      </c>
      <c r="N27" s="110">
        <f t="shared" si="5"/>
        <v>0</v>
      </c>
      <c r="O27" s="110">
        <f t="shared" si="5"/>
        <v>0</v>
      </c>
      <c r="P27" s="110">
        <f t="shared" si="5"/>
        <v>0</v>
      </c>
      <c r="Q27" s="110">
        <f t="shared" si="5"/>
        <v>0</v>
      </c>
      <c r="R27" s="110">
        <f t="shared" si="5"/>
        <v>0</v>
      </c>
      <c r="S27" s="110">
        <f t="shared" si="5"/>
        <v>0</v>
      </c>
      <c r="T27" s="110">
        <f t="shared" si="6"/>
        <v>0</v>
      </c>
    </row>
    <row r="28" spans="2:20" x14ac:dyDescent="0.25">
      <c r="B28" s="112">
        <v>6</v>
      </c>
      <c r="C28" s="252">
        <f t="shared" si="3"/>
        <v>0</v>
      </c>
      <c r="D28" s="252"/>
      <c r="E28" s="110">
        <f t="shared" si="4"/>
        <v>0</v>
      </c>
      <c r="F28" s="110">
        <f t="shared" si="5"/>
        <v>0</v>
      </c>
      <c r="G28" s="110">
        <f t="shared" si="5"/>
        <v>0</v>
      </c>
      <c r="H28" s="110">
        <f t="shared" si="5"/>
        <v>0</v>
      </c>
      <c r="I28" s="110">
        <f t="shared" si="5"/>
        <v>0</v>
      </c>
      <c r="J28" s="110">
        <f t="shared" si="5"/>
        <v>0</v>
      </c>
      <c r="K28" s="110">
        <f t="shared" si="5"/>
        <v>0</v>
      </c>
      <c r="L28" s="110">
        <f t="shared" si="5"/>
        <v>0</v>
      </c>
      <c r="M28" s="110">
        <f t="shared" si="5"/>
        <v>0</v>
      </c>
      <c r="N28" s="110">
        <f t="shared" si="5"/>
        <v>0</v>
      </c>
      <c r="O28" s="110">
        <f t="shared" si="5"/>
        <v>0</v>
      </c>
      <c r="P28" s="110">
        <f t="shared" si="5"/>
        <v>0</v>
      </c>
      <c r="Q28" s="110">
        <f t="shared" si="5"/>
        <v>0</v>
      </c>
      <c r="R28" s="110">
        <f t="shared" si="5"/>
        <v>0</v>
      </c>
      <c r="S28" s="110">
        <f t="shared" si="5"/>
        <v>0</v>
      </c>
      <c r="T28" s="110">
        <f t="shared" si="6"/>
        <v>0</v>
      </c>
    </row>
    <row r="29" spans="2:20" x14ac:dyDescent="0.25">
      <c r="B29" s="112">
        <v>7</v>
      </c>
      <c r="C29" s="252">
        <f t="shared" si="3"/>
        <v>0</v>
      </c>
      <c r="D29" s="252"/>
      <c r="E29" s="110">
        <f t="shared" si="4"/>
        <v>0</v>
      </c>
      <c r="F29" s="110">
        <f t="shared" si="5"/>
        <v>0</v>
      </c>
      <c r="G29" s="110">
        <f t="shared" si="5"/>
        <v>0</v>
      </c>
      <c r="H29" s="110">
        <f t="shared" si="5"/>
        <v>0</v>
      </c>
      <c r="I29" s="110">
        <f t="shared" si="5"/>
        <v>0</v>
      </c>
      <c r="J29" s="110">
        <f t="shared" si="5"/>
        <v>0</v>
      </c>
      <c r="K29" s="110">
        <f t="shared" si="5"/>
        <v>0</v>
      </c>
      <c r="L29" s="110">
        <f t="shared" si="5"/>
        <v>0</v>
      </c>
      <c r="M29" s="110">
        <f t="shared" si="5"/>
        <v>0</v>
      </c>
      <c r="N29" s="110">
        <f t="shared" si="5"/>
        <v>0</v>
      </c>
      <c r="O29" s="110">
        <f t="shared" si="5"/>
        <v>0</v>
      </c>
      <c r="P29" s="110">
        <f t="shared" si="5"/>
        <v>0</v>
      </c>
      <c r="Q29" s="110">
        <f t="shared" si="5"/>
        <v>0</v>
      </c>
      <c r="R29" s="110">
        <f t="shared" si="5"/>
        <v>0</v>
      </c>
      <c r="S29" s="110">
        <f t="shared" si="5"/>
        <v>0</v>
      </c>
      <c r="T29" s="110">
        <f t="shared" si="6"/>
        <v>0</v>
      </c>
    </row>
    <row r="30" spans="2:20" x14ac:dyDescent="0.25">
      <c r="B30" s="112">
        <v>8</v>
      </c>
      <c r="C30" s="252">
        <f t="shared" si="3"/>
        <v>0</v>
      </c>
      <c r="D30" s="252"/>
      <c r="E30" s="110">
        <f t="shared" si="4"/>
        <v>0</v>
      </c>
      <c r="F30" s="110">
        <f t="shared" si="5"/>
        <v>0</v>
      </c>
      <c r="G30" s="110">
        <f t="shared" si="5"/>
        <v>0</v>
      </c>
      <c r="H30" s="110">
        <f t="shared" si="5"/>
        <v>0</v>
      </c>
      <c r="I30" s="110">
        <f t="shared" si="5"/>
        <v>0</v>
      </c>
      <c r="J30" s="110">
        <f t="shared" si="5"/>
        <v>0</v>
      </c>
      <c r="K30" s="110">
        <f t="shared" si="5"/>
        <v>0</v>
      </c>
      <c r="L30" s="110">
        <f t="shared" si="5"/>
        <v>0</v>
      </c>
      <c r="M30" s="110">
        <f t="shared" si="5"/>
        <v>0</v>
      </c>
      <c r="N30" s="110">
        <f t="shared" si="5"/>
        <v>0</v>
      </c>
      <c r="O30" s="110">
        <f t="shared" si="5"/>
        <v>0</v>
      </c>
      <c r="P30" s="110">
        <f t="shared" si="5"/>
        <v>0</v>
      </c>
      <c r="Q30" s="110">
        <f t="shared" si="5"/>
        <v>0</v>
      </c>
      <c r="R30" s="110">
        <f t="shared" si="5"/>
        <v>0</v>
      </c>
      <c r="S30" s="110">
        <f t="shared" si="5"/>
        <v>0</v>
      </c>
      <c r="T30" s="110">
        <f t="shared" si="6"/>
        <v>0</v>
      </c>
    </row>
    <row r="31" spans="2:20" x14ac:dyDescent="0.25">
      <c r="B31" s="112">
        <v>9</v>
      </c>
      <c r="C31" s="252">
        <f t="shared" si="3"/>
        <v>0</v>
      </c>
      <c r="D31" s="252"/>
      <c r="E31" s="110">
        <f t="shared" si="4"/>
        <v>0</v>
      </c>
      <c r="F31" s="110">
        <f t="shared" si="5"/>
        <v>0</v>
      </c>
      <c r="G31" s="110">
        <f t="shared" si="5"/>
        <v>0</v>
      </c>
      <c r="H31" s="110">
        <f t="shared" si="5"/>
        <v>0</v>
      </c>
      <c r="I31" s="110">
        <f t="shared" si="5"/>
        <v>0</v>
      </c>
      <c r="J31" s="110">
        <f t="shared" si="5"/>
        <v>0</v>
      </c>
      <c r="K31" s="110">
        <f t="shared" si="5"/>
        <v>0</v>
      </c>
      <c r="L31" s="110">
        <f t="shared" si="5"/>
        <v>0</v>
      </c>
      <c r="M31" s="110">
        <f t="shared" si="5"/>
        <v>0</v>
      </c>
      <c r="N31" s="110">
        <f t="shared" si="5"/>
        <v>0</v>
      </c>
      <c r="O31" s="110">
        <f t="shared" si="5"/>
        <v>0</v>
      </c>
      <c r="P31" s="110">
        <f t="shared" si="5"/>
        <v>0</v>
      </c>
      <c r="Q31" s="110">
        <f t="shared" si="5"/>
        <v>0</v>
      </c>
      <c r="R31" s="110">
        <f t="shared" si="5"/>
        <v>0</v>
      </c>
      <c r="S31" s="110">
        <f t="shared" si="5"/>
        <v>0</v>
      </c>
      <c r="T31" s="110">
        <f t="shared" si="6"/>
        <v>0</v>
      </c>
    </row>
    <row r="32" spans="2:20" x14ac:dyDescent="0.25">
      <c r="B32" s="112">
        <v>10</v>
      </c>
      <c r="C32" s="252">
        <f t="shared" si="3"/>
        <v>0</v>
      </c>
      <c r="D32" s="252"/>
      <c r="E32" s="110">
        <f t="shared" si="4"/>
        <v>0</v>
      </c>
      <c r="F32" s="110">
        <f t="shared" si="5"/>
        <v>0</v>
      </c>
      <c r="G32" s="110">
        <f t="shared" si="5"/>
        <v>0</v>
      </c>
      <c r="H32" s="110">
        <f t="shared" si="5"/>
        <v>0</v>
      </c>
      <c r="I32" s="110">
        <f t="shared" si="5"/>
        <v>0</v>
      </c>
      <c r="J32" s="110">
        <f t="shared" si="5"/>
        <v>0</v>
      </c>
      <c r="K32" s="110">
        <f t="shared" si="5"/>
        <v>0</v>
      </c>
      <c r="L32" s="110">
        <f t="shared" si="5"/>
        <v>0</v>
      </c>
      <c r="M32" s="110">
        <f t="shared" si="5"/>
        <v>0</v>
      </c>
      <c r="N32" s="110">
        <f t="shared" si="5"/>
        <v>0</v>
      </c>
      <c r="O32" s="110">
        <f t="shared" si="5"/>
        <v>0</v>
      </c>
      <c r="P32" s="110">
        <f t="shared" si="5"/>
        <v>0</v>
      </c>
      <c r="Q32" s="110">
        <f t="shared" si="5"/>
        <v>0</v>
      </c>
      <c r="R32" s="110">
        <f t="shared" si="5"/>
        <v>0</v>
      </c>
      <c r="S32" s="110">
        <f t="shared" si="5"/>
        <v>0</v>
      </c>
      <c r="T32" s="110">
        <f t="shared" si="6"/>
        <v>0</v>
      </c>
    </row>
    <row r="33" spans="3:20" ht="15.75" thickBot="1" x14ac:dyDescent="0.3">
      <c r="C33" s="205" t="s">
        <v>71</v>
      </c>
      <c r="D33" s="185"/>
      <c r="E33" s="186"/>
      <c r="F33" s="187">
        <f t="shared" ref="F33:T33" si="7">SUM(F23:F32)</f>
        <v>0</v>
      </c>
      <c r="G33" s="187">
        <f t="shared" si="7"/>
        <v>0</v>
      </c>
      <c r="H33" s="187">
        <f t="shared" si="7"/>
        <v>0</v>
      </c>
      <c r="I33" s="187">
        <f t="shared" si="7"/>
        <v>0</v>
      </c>
      <c r="J33" s="187">
        <f t="shared" si="7"/>
        <v>0</v>
      </c>
      <c r="K33" s="187">
        <f t="shared" si="7"/>
        <v>0</v>
      </c>
      <c r="L33" s="187">
        <f t="shared" si="7"/>
        <v>0</v>
      </c>
      <c r="M33" s="187">
        <f t="shared" si="7"/>
        <v>0</v>
      </c>
      <c r="N33" s="187">
        <f t="shared" si="7"/>
        <v>0</v>
      </c>
      <c r="O33" s="187">
        <f t="shared" si="7"/>
        <v>0</v>
      </c>
      <c r="P33" s="187">
        <f t="shared" si="7"/>
        <v>0</v>
      </c>
      <c r="Q33" s="187">
        <f t="shared" si="7"/>
        <v>0</v>
      </c>
      <c r="R33" s="187">
        <f t="shared" si="7"/>
        <v>0</v>
      </c>
      <c r="S33" s="187">
        <f t="shared" si="7"/>
        <v>0</v>
      </c>
      <c r="T33" s="187">
        <f t="shared" si="7"/>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8">IF($E$47&gt;=0.15,C37, "-")</f>
        <v>#DIV/0!</v>
      </c>
      <c r="D62" s="257" t="e">
        <f t="shared" ref="D62:D69" si="9">IF($E$47&gt;=0.15,E37, "-")</f>
        <v>#DIV/0!</v>
      </c>
      <c r="E62" s="261"/>
    </row>
    <row r="63" spans="2:6" x14ac:dyDescent="0.25">
      <c r="B63"/>
      <c r="C63" s="189" t="e">
        <f t="shared" si="8"/>
        <v>#DIV/0!</v>
      </c>
      <c r="D63" s="257" t="e">
        <f t="shared" si="9"/>
        <v>#DIV/0!</v>
      </c>
      <c r="E63" s="261"/>
    </row>
    <row r="64" spans="2:6" x14ac:dyDescent="0.25">
      <c r="B64"/>
      <c r="C64" s="189" t="e">
        <f t="shared" si="8"/>
        <v>#DIV/0!</v>
      </c>
      <c r="D64" s="257" t="e">
        <f t="shared" si="9"/>
        <v>#DIV/0!</v>
      </c>
      <c r="E64" s="261"/>
    </row>
    <row r="65" spans="2:5" x14ac:dyDescent="0.25">
      <c r="B65"/>
      <c r="C65" s="189" t="e">
        <f t="shared" si="8"/>
        <v>#DIV/0!</v>
      </c>
      <c r="D65" s="257" t="e">
        <f t="shared" si="9"/>
        <v>#DIV/0!</v>
      </c>
      <c r="E65" s="261"/>
    </row>
    <row r="66" spans="2:5" x14ac:dyDescent="0.25">
      <c r="B66"/>
      <c r="C66" s="189" t="e">
        <f t="shared" si="8"/>
        <v>#DIV/0!</v>
      </c>
      <c r="D66" s="257" t="e">
        <f t="shared" si="9"/>
        <v>#DIV/0!</v>
      </c>
      <c r="E66" s="261"/>
    </row>
    <row r="67" spans="2:5" x14ac:dyDescent="0.25">
      <c r="B67"/>
      <c r="C67" s="189" t="e">
        <f t="shared" si="8"/>
        <v>#DIV/0!</v>
      </c>
      <c r="D67" s="257" t="e">
        <f t="shared" si="9"/>
        <v>#DIV/0!</v>
      </c>
      <c r="E67" s="261"/>
    </row>
    <row r="68" spans="2:5" x14ac:dyDescent="0.25">
      <c r="C68" s="189" t="e">
        <f t="shared" si="8"/>
        <v>#DIV/0!</v>
      </c>
      <c r="D68" s="257" t="e">
        <f t="shared" si="9"/>
        <v>#DIV/0!</v>
      </c>
      <c r="E68" s="261"/>
    </row>
    <row r="69" spans="2:5" ht="15.75" thickBot="1" x14ac:dyDescent="0.3">
      <c r="C69" s="189" t="e">
        <f t="shared" si="8"/>
        <v>#DIV/0!</v>
      </c>
      <c r="D69" s="258" t="e">
        <f t="shared" si="9"/>
        <v>#DIV/0!</v>
      </c>
      <c r="E69" s="261"/>
    </row>
    <row r="70" spans="2:5" ht="15.75" thickBot="1" x14ac:dyDescent="0.3">
      <c r="C70" s="195" t="e">
        <f t="shared" si="8"/>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E45:E46 F19:T19 E58 C86 C47:E49 E71:E75 E77:E116" unlockedFormula="1"/>
    <ignoredError sqref="C70" evalError="1"/>
    <ignoredError sqref="C62:D69" evalError="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election activeCell="J38" sqref="J38"/>
    </sheetView>
  </sheetViews>
  <sheetFormatPr defaultColWidth="9.140625" defaultRowHeight="15" x14ac:dyDescent="0.25"/>
  <cols>
    <col min="1" max="1" width="2.85546875" style="112" customWidth="1"/>
    <col min="2" max="2" width="16.85546875" style="112" customWidth="1"/>
    <col min="3" max="3" width="66.85546875" style="112" customWidth="1"/>
    <col min="4" max="4" width="17" style="112" customWidth="1"/>
    <col min="5" max="5" width="23.28515625" style="112" customWidth="1"/>
    <col min="6" max="20" width="10.42578125" style="112" customWidth="1"/>
    <col min="21"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ht="15.75" x14ac:dyDescent="0.25">
      <c r="B13" s="112">
        <v>5</v>
      </c>
      <c r="C13" s="269"/>
      <c r="D13" s="269"/>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ht="15.75" x14ac:dyDescent="0.25">
      <c r="B14" s="112">
        <v>6</v>
      </c>
      <c r="C14" s="269"/>
      <c r="D14" s="269"/>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ht="15.75" x14ac:dyDescent="0.25">
      <c r="B15" s="112">
        <v>7</v>
      </c>
      <c r="C15" s="269"/>
      <c r="D15" s="269"/>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ht="15.75" x14ac:dyDescent="0.25">
      <c r="B16" s="112">
        <v>8</v>
      </c>
      <c r="C16" s="269"/>
      <c r="D16" s="269"/>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ht="15.75" x14ac:dyDescent="0.25">
      <c r="B17" s="112">
        <v>9</v>
      </c>
      <c r="C17" s="269"/>
      <c r="D17" s="269"/>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C32" si="3">C10</f>
        <v>0</v>
      </c>
      <c r="D24" s="252"/>
      <c r="E24" s="110">
        <f t="shared" ref="E24:E32" si="4">E10</f>
        <v>0</v>
      </c>
      <c r="F24" s="110">
        <f t="shared" ref="F24:S32" si="5">$E24*F10</f>
        <v>0</v>
      </c>
      <c r="G24" s="110">
        <f t="shared" si="5"/>
        <v>0</v>
      </c>
      <c r="H24" s="110">
        <f t="shared" si="5"/>
        <v>0</v>
      </c>
      <c r="I24" s="110">
        <f t="shared" si="5"/>
        <v>0</v>
      </c>
      <c r="J24" s="110">
        <f t="shared" si="5"/>
        <v>0</v>
      </c>
      <c r="K24" s="110">
        <f t="shared" si="5"/>
        <v>0</v>
      </c>
      <c r="L24" s="110">
        <f t="shared" si="5"/>
        <v>0</v>
      </c>
      <c r="M24" s="110">
        <f t="shared" si="5"/>
        <v>0</v>
      </c>
      <c r="N24" s="110">
        <f t="shared" si="5"/>
        <v>0</v>
      </c>
      <c r="O24" s="110">
        <f t="shared" si="5"/>
        <v>0</v>
      </c>
      <c r="P24" s="110">
        <f t="shared" si="5"/>
        <v>0</v>
      </c>
      <c r="Q24" s="110">
        <f t="shared" si="5"/>
        <v>0</v>
      </c>
      <c r="R24" s="110">
        <f t="shared" si="5"/>
        <v>0</v>
      </c>
      <c r="S24" s="110">
        <f t="shared" si="5"/>
        <v>0</v>
      </c>
      <c r="T24" s="110">
        <f t="shared" ref="T24:T32" si="6">SUM(F24:S24)</f>
        <v>0</v>
      </c>
    </row>
    <row r="25" spans="2:20" x14ac:dyDescent="0.25">
      <c r="B25" s="112">
        <v>3</v>
      </c>
      <c r="C25" s="252">
        <f t="shared" si="3"/>
        <v>0</v>
      </c>
      <c r="D25" s="252"/>
      <c r="E25" s="110">
        <f t="shared" si="4"/>
        <v>0</v>
      </c>
      <c r="F25" s="110">
        <f t="shared" si="5"/>
        <v>0</v>
      </c>
      <c r="G25" s="110">
        <f t="shared" si="5"/>
        <v>0</v>
      </c>
      <c r="H25" s="110">
        <f t="shared" si="5"/>
        <v>0</v>
      </c>
      <c r="I25" s="110">
        <f t="shared" si="5"/>
        <v>0</v>
      </c>
      <c r="J25" s="110">
        <f t="shared" si="5"/>
        <v>0</v>
      </c>
      <c r="K25" s="110">
        <f t="shared" si="5"/>
        <v>0</v>
      </c>
      <c r="L25" s="110">
        <f t="shared" si="5"/>
        <v>0</v>
      </c>
      <c r="M25" s="110">
        <f t="shared" si="5"/>
        <v>0</v>
      </c>
      <c r="N25" s="110">
        <f t="shared" si="5"/>
        <v>0</v>
      </c>
      <c r="O25" s="110">
        <f t="shared" si="5"/>
        <v>0</v>
      </c>
      <c r="P25" s="110">
        <f t="shared" si="5"/>
        <v>0</v>
      </c>
      <c r="Q25" s="110">
        <f t="shared" si="5"/>
        <v>0</v>
      </c>
      <c r="R25" s="110">
        <f t="shared" si="5"/>
        <v>0</v>
      </c>
      <c r="S25" s="110">
        <f t="shared" si="5"/>
        <v>0</v>
      </c>
      <c r="T25" s="110">
        <f t="shared" si="6"/>
        <v>0</v>
      </c>
    </row>
    <row r="26" spans="2:20" x14ac:dyDescent="0.25">
      <c r="B26" s="112">
        <v>4</v>
      </c>
      <c r="C26" s="252">
        <f t="shared" si="3"/>
        <v>0</v>
      </c>
      <c r="D26" s="252"/>
      <c r="E26" s="110">
        <f t="shared" si="4"/>
        <v>0</v>
      </c>
      <c r="F26" s="110">
        <f t="shared" si="5"/>
        <v>0</v>
      </c>
      <c r="G26" s="110">
        <f t="shared" si="5"/>
        <v>0</v>
      </c>
      <c r="H26" s="110">
        <f t="shared" si="5"/>
        <v>0</v>
      </c>
      <c r="I26" s="110">
        <f t="shared" si="5"/>
        <v>0</v>
      </c>
      <c r="J26" s="110">
        <f t="shared" si="5"/>
        <v>0</v>
      </c>
      <c r="K26" s="110">
        <f t="shared" si="5"/>
        <v>0</v>
      </c>
      <c r="L26" s="110">
        <f t="shared" si="5"/>
        <v>0</v>
      </c>
      <c r="M26" s="110">
        <f t="shared" si="5"/>
        <v>0</v>
      </c>
      <c r="N26" s="110">
        <f t="shared" si="5"/>
        <v>0</v>
      </c>
      <c r="O26" s="110">
        <f t="shared" si="5"/>
        <v>0</v>
      </c>
      <c r="P26" s="110">
        <f t="shared" si="5"/>
        <v>0</v>
      </c>
      <c r="Q26" s="110">
        <f t="shared" si="5"/>
        <v>0</v>
      </c>
      <c r="R26" s="110">
        <f t="shared" si="5"/>
        <v>0</v>
      </c>
      <c r="S26" s="110">
        <f t="shared" si="5"/>
        <v>0</v>
      </c>
      <c r="T26" s="110">
        <f t="shared" si="6"/>
        <v>0</v>
      </c>
    </row>
    <row r="27" spans="2:20" x14ac:dyDescent="0.25">
      <c r="B27" s="112">
        <v>5</v>
      </c>
      <c r="C27" s="252">
        <f t="shared" si="3"/>
        <v>0</v>
      </c>
      <c r="D27" s="252"/>
      <c r="E27" s="110">
        <f t="shared" si="4"/>
        <v>0</v>
      </c>
      <c r="F27" s="110">
        <f t="shared" si="5"/>
        <v>0</v>
      </c>
      <c r="G27" s="110">
        <f t="shared" si="5"/>
        <v>0</v>
      </c>
      <c r="H27" s="110">
        <f t="shared" si="5"/>
        <v>0</v>
      </c>
      <c r="I27" s="110">
        <f t="shared" si="5"/>
        <v>0</v>
      </c>
      <c r="J27" s="110">
        <f t="shared" si="5"/>
        <v>0</v>
      </c>
      <c r="K27" s="110">
        <f t="shared" si="5"/>
        <v>0</v>
      </c>
      <c r="L27" s="110">
        <f t="shared" si="5"/>
        <v>0</v>
      </c>
      <c r="M27" s="110">
        <f t="shared" si="5"/>
        <v>0</v>
      </c>
      <c r="N27" s="110">
        <f t="shared" si="5"/>
        <v>0</v>
      </c>
      <c r="O27" s="110">
        <f t="shared" si="5"/>
        <v>0</v>
      </c>
      <c r="P27" s="110">
        <f t="shared" si="5"/>
        <v>0</v>
      </c>
      <c r="Q27" s="110">
        <f t="shared" si="5"/>
        <v>0</v>
      </c>
      <c r="R27" s="110">
        <f t="shared" si="5"/>
        <v>0</v>
      </c>
      <c r="S27" s="110">
        <f t="shared" si="5"/>
        <v>0</v>
      </c>
      <c r="T27" s="110">
        <f t="shared" si="6"/>
        <v>0</v>
      </c>
    </row>
    <row r="28" spans="2:20" x14ac:dyDescent="0.25">
      <c r="B28" s="112">
        <v>6</v>
      </c>
      <c r="C28" s="252">
        <f t="shared" si="3"/>
        <v>0</v>
      </c>
      <c r="D28" s="252"/>
      <c r="E28" s="110">
        <f t="shared" si="4"/>
        <v>0</v>
      </c>
      <c r="F28" s="110">
        <f t="shared" si="5"/>
        <v>0</v>
      </c>
      <c r="G28" s="110">
        <f t="shared" si="5"/>
        <v>0</v>
      </c>
      <c r="H28" s="110">
        <f t="shared" si="5"/>
        <v>0</v>
      </c>
      <c r="I28" s="110">
        <f t="shared" si="5"/>
        <v>0</v>
      </c>
      <c r="J28" s="110">
        <f t="shared" si="5"/>
        <v>0</v>
      </c>
      <c r="K28" s="110">
        <f t="shared" si="5"/>
        <v>0</v>
      </c>
      <c r="L28" s="110">
        <f t="shared" si="5"/>
        <v>0</v>
      </c>
      <c r="M28" s="110">
        <f t="shared" si="5"/>
        <v>0</v>
      </c>
      <c r="N28" s="110">
        <f t="shared" si="5"/>
        <v>0</v>
      </c>
      <c r="O28" s="110">
        <f t="shared" si="5"/>
        <v>0</v>
      </c>
      <c r="P28" s="110">
        <f t="shared" si="5"/>
        <v>0</v>
      </c>
      <c r="Q28" s="110">
        <f t="shared" si="5"/>
        <v>0</v>
      </c>
      <c r="R28" s="110">
        <f t="shared" si="5"/>
        <v>0</v>
      </c>
      <c r="S28" s="110">
        <f t="shared" si="5"/>
        <v>0</v>
      </c>
      <c r="T28" s="110">
        <f t="shared" si="6"/>
        <v>0</v>
      </c>
    </row>
    <row r="29" spans="2:20" x14ac:dyDescent="0.25">
      <c r="B29" s="112">
        <v>7</v>
      </c>
      <c r="C29" s="252">
        <f t="shared" si="3"/>
        <v>0</v>
      </c>
      <c r="D29" s="252"/>
      <c r="E29" s="110">
        <f t="shared" si="4"/>
        <v>0</v>
      </c>
      <c r="F29" s="110">
        <f t="shared" si="5"/>
        <v>0</v>
      </c>
      <c r="G29" s="110">
        <f t="shared" si="5"/>
        <v>0</v>
      </c>
      <c r="H29" s="110">
        <f t="shared" si="5"/>
        <v>0</v>
      </c>
      <c r="I29" s="110">
        <f t="shared" si="5"/>
        <v>0</v>
      </c>
      <c r="J29" s="110">
        <f t="shared" si="5"/>
        <v>0</v>
      </c>
      <c r="K29" s="110">
        <f t="shared" si="5"/>
        <v>0</v>
      </c>
      <c r="L29" s="110">
        <f t="shared" si="5"/>
        <v>0</v>
      </c>
      <c r="M29" s="110">
        <f t="shared" si="5"/>
        <v>0</v>
      </c>
      <c r="N29" s="110">
        <f t="shared" si="5"/>
        <v>0</v>
      </c>
      <c r="O29" s="110">
        <f t="shared" si="5"/>
        <v>0</v>
      </c>
      <c r="P29" s="110">
        <f t="shared" si="5"/>
        <v>0</v>
      </c>
      <c r="Q29" s="110">
        <f t="shared" si="5"/>
        <v>0</v>
      </c>
      <c r="R29" s="110">
        <f t="shared" si="5"/>
        <v>0</v>
      </c>
      <c r="S29" s="110">
        <f t="shared" si="5"/>
        <v>0</v>
      </c>
      <c r="T29" s="110">
        <f t="shared" si="6"/>
        <v>0</v>
      </c>
    </row>
    <row r="30" spans="2:20" x14ac:dyDescent="0.25">
      <c r="B30" s="112">
        <v>8</v>
      </c>
      <c r="C30" s="252">
        <f t="shared" si="3"/>
        <v>0</v>
      </c>
      <c r="D30" s="252"/>
      <c r="E30" s="110">
        <f t="shared" si="4"/>
        <v>0</v>
      </c>
      <c r="F30" s="110">
        <f t="shared" si="5"/>
        <v>0</v>
      </c>
      <c r="G30" s="110">
        <f t="shared" si="5"/>
        <v>0</v>
      </c>
      <c r="H30" s="110">
        <f t="shared" si="5"/>
        <v>0</v>
      </c>
      <c r="I30" s="110">
        <f t="shared" si="5"/>
        <v>0</v>
      </c>
      <c r="J30" s="110">
        <f t="shared" si="5"/>
        <v>0</v>
      </c>
      <c r="K30" s="110">
        <f t="shared" si="5"/>
        <v>0</v>
      </c>
      <c r="L30" s="110">
        <f t="shared" si="5"/>
        <v>0</v>
      </c>
      <c r="M30" s="110">
        <f t="shared" si="5"/>
        <v>0</v>
      </c>
      <c r="N30" s="110">
        <f t="shared" si="5"/>
        <v>0</v>
      </c>
      <c r="O30" s="110">
        <f t="shared" si="5"/>
        <v>0</v>
      </c>
      <c r="P30" s="110">
        <f t="shared" si="5"/>
        <v>0</v>
      </c>
      <c r="Q30" s="110">
        <f t="shared" si="5"/>
        <v>0</v>
      </c>
      <c r="R30" s="110">
        <f t="shared" si="5"/>
        <v>0</v>
      </c>
      <c r="S30" s="110">
        <f t="shared" si="5"/>
        <v>0</v>
      </c>
      <c r="T30" s="110">
        <f t="shared" si="6"/>
        <v>0</v>
      </c>
    </row>
    <row r="31" spans="2:20" x14ac:dyDescent="0.25">
      <c r="B31" s="112">
        <v>9</v>
      </c>
      <c r="C31" s="252">
        <f t="shared" si="3"/>
        <v>0</v>
      </c>
      <c r="D31" s="252"/>
      <c r="E31" s="110">
        <f t="shared" si="4"/>
        <v>0</v>
      </c>
      <c r="F31" s="110">
        <f t="shared" si="5"/>
        <v>0</v>
      </c>
      <c r="G31" s="110">
        <f t="shared" si="5"/>
        <v>0</v>
      </c>
      <c r="H31" s="110">
        <f t="shared" si="5"/>
        <v>0</v>
      </c>
      <c r="I31" s="110">
        <f t="shared" si="5"/>
        <v>0</v>
      </c>
      <c r="J31" s="110">
        <f t="shared" si="5"/>
        <v>0</v>
      </c>
      <c r="K31" s="110">
        <f t="shared" si="5"/>
        <v>0</v>
      </c>
      <c r="L31" s="110">
        <f t="shared" si="5"/>
        <v>0</v>
      </c>
      <c r="M31" s="110">
        <f t="shared" si="5"/>
        <v>0</v>
      </c>
      <c r="N31" s="110">
        <f t="shared" si="5"/>
        <v>0</v>
      </c>
      <c r="O31" s="110">
        <f t="shared" si="5"/>
        <v>0</v>
      </c>
      <c r="P31" s="110">
        <f t="shared" si="5"/>
        <v>0</v>
      </c>
      <c r="Q31" s="110">
        <f t="shared" si="5"/>
        <v>0</v>
      </c>
      <c r="R31" s="110">
        <f t="shared" si="5"/>
        <v>0</v>
      </c>
      <c r="S31" s="110">
        <f t="shared" si="5"/>
        <v>0</v>
      </c>
      <c r="T31" s="110">
        <f t="shared" si="6"/>
        <v>0</v>
      </c>
    </row>
    <row r="32" spans="2:20" x14ac:dyDescent="0.25">
      <c r="B32" s="112">
        <v>10</v>
      </c>
      <c r="C32" s="252">
        <f t="shared" si="3"/>
        <v>0</v>
      </c>
      <c r="D32" s="252"/>
      <c r="E32" s="110">
        <f t="shared" si="4"/>
        <v>0</v>
      </c>
      <c r="F32" s="110">
        <f t="shared" si="5"/>
        <v>0</v>
      </c>
      <c r="G32" s="110">
        <f t="shared" si="5"/>
        <v>0</v>
      </c>
      <c r="H32" s="110">
        <f t="shared" si="5"/>
        <v>0</v>
      </c>
      <c r="I32" s="110">
        <f t="shared" si="5"/>
        <v>0</v>
      </c>
      <c r="J32" s="110">
        <f t="shared" si="5"/>
        <v>0</v>
      </c>
      <c r="K32" s="110">
        <f t="shared" si="5"/>
        <v>0</v>
      </c>
      <c r="L32" s="110">
        <f t="shared" si="5"/>
        <v>0</v>
      </c>
      <c r="M32" s="110">
        <f t="shared" si="5"/>
        <v>0</v>
      </c>
      <c r="N32" s="110">
        <f t="shared" si="5"/>
        <v>0</v>
      </c>
      <c r="O32" s="110">
        <f t="shared" si="5"/>
        <v>0</v>
      </c>
      <c r="P32" s="110">
        <f t="shared" si="5"/>
        <v>0</v>
      </c>
      <c r="Q32" s="110">
        <f t="shared" si="5"/>
        <v>0</v>
      </c>
      <c r="R32" s="110">
        <f t="shared" si="5"/>
        <v>0</v>
      </c>
      <c r="S32" s="110">
        <f t="shared" si="5"/>
        <v>0</v>
      </c>
      <c r="T32" s="110">
        <f t="shared" si="6"/>
        <v>0</v>
      </c>
    </row>
    <row r="33" spans="3:20" ht="15.75" thickBot="1" x14ac:dyDescent="0.3">
      <c r="C33" s="205" t="s">
        <v>71</v>
      </c>
      <c r="D33" s="185"/>
      <c r="E33" s="186"/>
      <c r="F33" s="187">
        <f t="shared" ref="F33:T33" si="7">SUM(F23:F32)</f>
        <v>0</v>
      </c>
      <c r="G33" s="187">
        <f t="shared" si="7"/>
        <v>0</v>
      </c>
      <c r="H33" s="187">
        <f t="shared" si="7"/>
        <v>0</v>
      </c>
      <c r="I33" s="187">
        <f t="shared" si="7"/>
        <v>0</v>
      </c>
      <c r="J33" s="187">
        <f t="shared" si="7"/>
        <v>0</v>
      </c>
      <c r="K33" s="187">
        <f t="shared" si="7"/>
        <v>0</v>
      </c>
      <c r="L33" s="187">
        <f t="shared" si="7"/>
        <v>0</v>
      </c>
      <c r="M33" s="187">
        <f t="shared" si="7"/>
        <v>0</v>
      </c>
      <c r="N33" s="187">
        <f t="shared" si="7"/>
        <v>0</v>
      </c>
      <c r="O33" s="187">
        <f t="shared" si="7"/>
        <v>0</v>
      </c>
      <c r="P33" s="187">
        <f t="shared" si="7"/>
        <v>0</v>
      </c>
      <c r="Q33" s="187">
        <f t="shared" si="7"/>
        <v>0</v>
      </c>
      <c r="R33" s="187">
        <f t="shared" si="7"/>
        <v>0</v>
      </c>
      <c r="S33" s="187">
        <f t="shared" si="7"/>
        <v>0</v>
      </c>
      <c r="T33" s="187">
        <f t="shared" si="7"/>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8">IF($E$47&gt;=0.15,C37, "-")</f>
        <v>#DIV/0!</v>
      </c>
      <c r="D62" s="257" t="e">
        <f t="shared" ref="D62:D69" si="9">IF($E$47&gt;=0.15,E37, "-")</f>
        <v>#DIV/0!</v>
      </c>
      <c r="E62" s="261"/>
    </row>
    <row r="63" spans="2:6" x14ac:dyDescent="0.25">
      <c r="B63"/>
      <c r="C63" s="189" t="e">
        <f t="shared" si="8"/>
        <v>#DIV/0!</v>
      </c>
      <c r="D63" s="257" t="e">
        <f t="shared" si="9"/>
        <v>#DIV/0!</v>
      </c>
      <c r="E63" s="261"/>
    </row>
    <row r="64" spans="2:6" x14ac:dyDescent="0.25">
      <c r="B64"/>
      <c r="C64" s="189" t="e">
        <f t="shared" si="8"/>
        <v>#DIV/0!</v>
      </c>
      <c r="D64" s="257" t="e">
        <f t="shared" si="9"/>
        <v>#DIV/0!</v>
      </c>
      <c r="E64" s="261"/>
    </row>
    <row r="65" spans="2:5" x14ac:dyDescent="0.25">
      <c r="B65"/>
      <c r="C65" s="189" t="e">
        <f t="shared" si="8"/>
        <v>#DIV/0!</v>
      </c>
      <c r="D65" s="257" t="e">
        <f t="shared" si="9"/>
        <v>#DIV/0!</v>
      </c>
      <c r="E65" s="261"/>
    </row>
    <row r="66" spans="2:5" x14ac:dyDescent="0.25">
      <c r="B66"/>
      <c r="C66" s="189" t="e">
        <f t="shared" si="8"/>
        <v>#DIV/0!</v>
      </c>
      <c r="D66" s="257" t="e">
        <f t="shared" si="9"/>
        <v>#DIV/0!</v>
      </c>
      <c r="E66" s="261"/>
    </row>
    <row r="67" spans="2:5" x14ac:dyDescent="0.25">
      <c r="B67"/>
      <c r="C67" s="189" t="e">
        <f t="shared" si="8"/>
        <v>#DIV/0!</v>
      </c>
      <c r="D67" s="257" t="e">
        <f t="shared" si="9"/>
        <v>#DIV/0!</v>
      </c>
      <c r="E67" s="261"/>
    </row>
    <row r="68" spans="2:5" x14ac:dyDescent="0.25">
      <c r="C68" s="189" t="e">
        <f t="shared" si="8"/>
        <v>#DIV/0!</v>
      </c>
      <c r="D68" s="257" t="e">
        <f t="shared" si="9"/>
        <v>#DIV/0!</v>
      </c>
      <c r="E68" s="261"/>
    </row>
    <row r="69" spans="2:5" ht="15.75" thickBot="1" x14ac:dyDescent="0.3">
      <c r="C69" s="189" t="e">
        <f t="shared" si="8"/>
        <v>#DIV/0!</v>
      </c>
      <c r="D69" s="258" t="e">
        <f t="shared" si="9"/>
        <v>#DIV/0!</v>
      </c>
      <c r="E69" s="261"/>
    </row>
    <row r="70" spans="2:5" ht="15.75" thickBot="1" x14ac:dyDescent="0.3">
      <c r="C70" s="195" t="e">
        <f t="shared" si="8"/>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E45:E46 F19:T19 E58 C86 E48:E56 E71:E75 E77:E89" unlockedFormula="1"/>
    <ignoredError sqref="T9:T18" formulaRange="1"/>
    <ignoredError sqref="C48" evalError="1"/>
    <ignoredError sqref="E47 C62:D69" evalError="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election activeCell="E37" sqref="E37:E41"/>
    </sheetView>
  </sheetViews>
  <sheetFormatPr defaultColWidth="9.140625" defaultRowHeight="15" x14ac:dyDescent="0.25"/>
  <cols>
    <col min="1" max="1" width="2.85546875" style="112" customWidth="1"/>
    <col min="2" max="2" width="16.85546875" style="112" customWidth="1"/>
    <col min="3" max="3" width="66.85546875" style="112" customWidth="1"/>
    <col min="4" max="4" width="17" style="112" customWidth="1"/>
    <col min="5" max="5" width="23.28515625" style="112" customWidth="1"/>
    <col min="6" max="20" width="10.42578125" style="112" customWidth="1"/>
    <col min="21"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70" evalError="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1" spans="1:20" x14ac:dyDescent="0.25">
      <c r="A1" s="267"/>
    </row>
    <row r="2" spans="1:20" x14ac:dyDescent="0.25">
      <c r="B2" s="114" t="s">
        <v>123</v>
      </c>
      <c r="C2" s="262" t="s">
        <v>184</v>
      </c>
    </row>
    <row r="3" spans="1:20" x14ac:dyDescent="0.25">
      <c r="B3" s="114" t="s">
        <v>125</v>
      </c>
      <c r="C3" s="262" t="s">
        <v>184</v>
      </c>
    </row>
    <row r="4" spans="1:20" x14ac:dyDescent="0.25">
      <c r="B4" s="114" t="s">
        <v>127</v>
      </c>
      <c r="C4" s="262" t="s">
        <v>184</v>
      </c>
    </row>
    <row r="5" spans="1:20" x14ac:dyDescent="0.25">
      <c r="B5" s="114" t="s">
        <v>149</v>
      </c>
      <c r="C5" s="208">
        <v>1</v>
      </c>
      <c r="D5" s="114" t="s">
        <v>220</v>
      </c>
    </row>
    <row r="6" spans="1:20" ht="15.75" thickBot="1" x14ac:dyDescent="0.3">
      <c r="B6" s="114"/>
      <c r="C6" s="182"/>
    </row>
    <row r="7" spans="1:20" ht="15.75" thickBot="1" x14ac:dyDescent="0.3">
      <c r="F7" s="195"/>
      <c r="G7" s="215"/>
      <c r="H7" s="215"/>
      <c r="I7" s="215"/>
      <c r="J7" s="215"/>
      <c r="K7" s="215"/>
      <c r="L7" s="216" t="s">
        <v>175</v>
      </c>
      <c r="M7" s="215"/>
      <c r="N7" s="215"/>
      <c r="O7" s="215"/>
      <c r="P7" s="215"/>
      <c r="Q7" s="215"/>
      <c r="R7" s="215"/>
      <c r="S7" s="215"/>
      <c r="T7" s="217"/>
    </row>
    <row r="8" spans="1: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1: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1: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1: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1: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1: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1: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1: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1: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1" spans="1:20" x14ac:dyDescent="0.25">
      <c r="A1" s="267"/>
    </row>
    <row r="2" spans="1:20" x14ac:dyDescent="0.25">
      <c r="B2" s="114" t="s">
        <v>123</v>
      </c>
      <c r="C2" s="262" t="s">
        <v>184</v>
      </c>
    </row>
    <row r="3" spans="1:20" x14ac:dyDescent="0.25">
      <c r="B3" s="114" t="s">
        <v>125</v>
      </c>
      <c r="C3" s="262" t="s">
        <v>184</v>
      </c>
    </row>
    <row r="4" spans="1:20" x14ac:dyDescent="0.25">
      <c r="B4" s="114" t="s">
        <v>127</v>
      </c>
      <c r="C4" s="262" t="s">
        <v>184</v>
      </c>
    </row>
    <row r="5" spans="1:20" x14ac:dyDescent="0.25">
      <c r="B5" s="114" t="s">
        <v>149</v>
      </c>
      <c r="C5" s="208">
        <v>1</v>
      </c>
      <c r="D5" s="114" t="s">
        <v>220</v>
      </c>
    </row>
    <row r="6" spans="1:20" ht="15.75" thickBot="1" x14ac:dyDescent="0.3">
      <c r="B6" s="114"/>
      <c r="C6" s="182"/>
    </row>
    <row r="7" spans="1:20" ht="15.75" thickBot="1" x14ac:dyDescent="0.3">
      <c r="F7" s="195"/>
      <c r="G7" s="215"/>
      <c r="H7" s="215"/>
      <c r="I7" s="215"/>
      <c r="J7" s="215"/>
      <c r="K7" s="215"/>
      <c r="L7" s="216" t="s">
        <v>175</v>
      </c>
      <c r="M7" s="215"/>
      <c r="N7" s="215"/>
      <c r="O7" s="215"/>
      <c r="P7" s="215"/>
      <c r="Q7" s="215"/>
      <c r="R7" s="215"/>
      <c r="S7" s="215"/>
      <c r="T7" s="217"/>
    </row>
    <row r="8" spans="1: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1: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1: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1:20" ht="15.75" x14ac:dyDescent="0.25">
      <c r="B11" s="112">
        <v>3</v>
      </c>
      <c r="C11" s="184"/>
      <c r="D11" s="184"/>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1: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1: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1: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1: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1: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215</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69" evalError="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71"/>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184"/>
      <c r="D10" s="184"/>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184"/>
      <c r="D11" s="184"/>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216</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69" evalError="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184"/>
      <c r="D9" s="184"/>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184"/>
      <c r="D10" s="184"/>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184"/>
      <c r="D11" s="184"/>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69" evalError="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1" spans="1:20" x14ac:dyDescent="0.25">
      <c r="A1" s="267"/>
    </row>
    <row r="2" spans="1:20" x14ac:dyDescent="0.25">
      <c r="B2" s="114" t="s">
        <v>123</v>
      </c>
      <c r="C2" s="262" t="s">
        <v>184</v>
      </c>
    </row>
    <row r="3" spans="1:20" x14ac:dyDescent="0.25">
      <c r="B3" s="114" t="s">
        <v>125</v>
      </c>
      <c r="C3" s="262" t="s">
        <v>184</v>
      </c>
    </row>
    <row r="4" spans="1:20" x14ac:dyDescent="0.25">
      <c r="B4" s="114" t="s">
        <v>127</v>
      </c>
      <c r="C4" s="262" t="s">
        <v>184</v>
      </c>
    </row>
    <row r="5" spans="1:20" x14ac:dyDescent="0.25">
      <c r="B5" s="114" t="s">
        <v>149</v>
      </c>
      <c r="C5" s="208">
        <v>1</v>
      </c>
      <c r="D5" s="114" t="s">
        <v>220</v>
      </c>
    </row>
    <row r="6" spans="1:20" ht="15.75" thickBot="1" x14ac:dyDescent="0.3">
      <c r="B6" s="114"/>
      <c r="C6" s="182"/>
    </row>
    <row r="7" spans="1:20" ht="15.75" thickBot="1" x14ac:dyDescent="0.3">
      <c r="F7" s="195"/>
      <c r="G7" s="215"/>
      <c r="H7" s="215"/>
      <c r="I7" s="215"/>
      <c r="J7" s="215"/>
      <c r="K7" s="215"/>
      <c r="L7" s="216" t="s">
        <v>175</v>
      </c>
      <c r="M7" s="215"/>
      <c r="N7" s="215"/>
      <c r="O7" s="215"/>
      <c r="P7" s="215"/>
      <c r="Q7" s="215"/>
      <c r="R7" s="215"/>
      <c r="S7" s="215"/>
      <c r="T7" s="217"/>
    </row>
    <row r="8" spans="1: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1:20" ht="15.75" x14ac:dyDescent="0.25">
      <c r="B9" s="112">
        <v>1</v>
      </c>
      <c r="C9" s="184"/>
      <c r="D9" s="184"/>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1:20" ht="15.75" x14ac:dyDescent="0.25">
      <c r="B10" s="112">
        <v>2</v>
      </c>
      <c r="C10" s="184"/>
      <c r="D10" s="184"/>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1:20" ht="15.75" x14ac:dyDescent="0.25">
      <c r="B11" s="112">
        <v>3</v>
      </c>
      <c r="C11" s="184"/>
      <c r="D11" s="184"/>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1: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1: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1: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1: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1: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69" evalError="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1" spans="1:20" x14ac:dyDescent="0.25">
      <c r="A1" s="267"/>
    </row>
    <row r="2" spans="1:20" x14ac:dyDescent="0.25">
      <c r="B2" s="114" t="s">
        <v>123</v>
      </c>
      <c r="C2" s="262" t="s">
        <v>184</v>
      </c>
    </row>
    <row r="3" spans="1:20" x14ac:dyDescent="0.25">
      <c r="B3" s="114" t="s">
        <v>125</v>
      </c>
      <c r="C3" s="262" t="s">
        <v>184</v>
      </c>
    </row>
    <row r="4" spans="1:20" x14ac:dyDescent="0.25">
      <c r="B4" s="114" t="s">
        <v>127</v>
      </c>
      <c r="C4" s="262" t="s">
        <v>184</v>
      </c>
    </row>
    <row r="5" spans="1:20" x14ac:dyDescent="0.25">
      <c r="B5" s="114" t="s">
        <v>149</v>
      </c>
      <c r="C5" s="208">
        <v>1</v>
      </c>
      <c r="D5" s="114" t="s">
        <v>220</v>
      </c>
    </row>
    <row r="6" spans="1:20" ht="15.75" thickBot="1" x14ac:dyDescent="0.3">
      <c r="B6" s="114"/>
      <c r="C6" s="182"/>
    </row>
    <row r="7" spans="1:20" ht="15.75" thickBot="1" x14ac:dyDescent="0.3">
      <c r="F7" s="195"/>
      <c r="G7" s="215"/>
      <c r="H7" s="215"/>
      <c r="I7" s="215"/>
      <c r="J7" s="215"/>
      <c r="K7" s="215"/>
      <c r="L7" s="216" t="s">
        <v>175</v>
      </c>
      <c r="M7" s="215"/>
      <c r="N7" s="215"/>
      <c r="O7" s="215"/>
      <c r="P7" s="215"/>
      <c r="Q7" s="215"/>
      <c r="R7" s="215"/>
      <c r="S7" s="215"/>
      <c r="T7" s="217"/>
    </row>
    <row r="8" spans="1: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1:20" ht="15.75" x14ac:dyDescent="0.25">
      <c r="B9" s="112">
        <v>1</v>
      </c>
      <c r="C9" s="184"/>
      <c r="D9" s="184"/>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1:20" ht="15.75" x14ac:dyDescent="0.25">
      <c r="B10" s="112">
        <v>2</v>
      </c>
      <c r="C10" s="184"/>
      <c r="D10" s="184"/>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1:20" ht="15.75" x14ac:dyDescent="0.25">
      <c r="B11" s="112">
        <v>3</v>
      </c>
      <c r="C11" s="184"/>
      <c r="D11" s="184"/>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1:20" x14ac:dyDescent="0.25">
      <c r="B12" s="112">
        <v>4</v>
      </c>
      <c r="C12" s="184"/>
      <c r="D12" s="184"/>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1: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1: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1: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1: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 t="shared" ref="D62:D69" si="8">IF($E$47&gt;=0.15,E37, "-")</f>
        <v>#DIV/0!</v>
      </c>
      <c r="E62" s="261"/>
    </row>
    <row r="63" spans="2:6" x14ac:dyDescent="0.25">
      <c r="B63"/>
      <c r="C63" s="189" t="e">
        <f t="shared" si="7"/>
        <v>#DIV/0!</v>
      </c>
      <c r="D63" s="257" t="e">
        <f t="shared" si="8"/>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 t="shared" si="8"/>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ignoredErrors>
    <ignoredError sqref="C62:D69" evalError="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2:T86"/>
  <sheetViews>
    <sheetView zoomScale="70" zoomScaleNormal="70" workbookViewId="0">
      <selection activeCell="C5" sqref="C5"/>
    </sheetView>
  </sheetViews>
  <sheetFormatPr defaultColWidth="9.140625" defaultRowHeight="15" x14ac:dyDescent="0.25"/>
  <cols>
    <col min="1" max="1" width="3.42578125" style="112" customWidth="1"/>
    <col min="2" max="2" width="18.5703125" style="112" customWidth="1"/>
    <col min="3" max="3" width="64.28515625" style="112" customWidth="1"/>
    <col min="4" max="4" width="15.42578125" style="112" customWidth="1"/>
    <col min="5" max="5" width="25.7109375" style="112" bestFit="1" customWidth="1"/>
    <col min="6" max="20" width="11.140625" style="112" customWidth="1"/>
    <col min="21" max="21" width="11.85546875" style="112" customWidth="1"/>
    <col min="22" max="16384" width="9.140625" style="112"/>
  </cols>
  <sheetData>
    <row r="2" spans="2:20" x14ac:dyDescent="0.25">
      <c r="B2" s="114" t="s">
        <v>123</v>
      </c>
      <c r="C2" s="262" t="s">
        <v>184</v>
      </c>
    </row>
    <row r="3" spans="2:20" x14ac:dyDescent="0.25">
      <c r="B3" s="114" t="s">
        <v>125</v>
      </c>
      <c r="C3" s="262" t="s">
        <v>184</v>
      </c>
    </row>
    <row r="4" spans="2:20" x14ac:dyDescent="0.25">
      <c r="B4" s="114" t="s">
        <v>127</v>
      </c>
      <c r="C4" s="262" t="s">
        <v>184</v>
      </c>
    </row>
    <row r="5" spans="2:20" x14ac:dyDescent="0.25">
      <c r="B5" s="114" t="s">
        <v>149</v>
      </c>
      <c r="C5" s="208">
        <v>1</v>
      </c>
      <c r="D5" s="114" t="s">
        <v>220</v>
      </c>
    </row>
    <row r="6" spans="2:20" ht="15.75" thickBot="1" x14ac:dyDescent="0.3">
      <c r="B6" s="114"/>
      <c r="C6" s="182"/>
    </row>
    <row r="7" spans="2:20" ht="15.75" thickBot="1" x14ac:dyDescent="0.3">
      <c r="F7" s="195"/>
      <c r="G7" s="215"/>
      <c r="H7" s="215"/>
      <c r="I7" s="215"/>
      <c r="J7" s="215"/>
      <c r="K7" s="215"/>
      <c r="L7" s="216" t="s">
        <v>175</v>
      </c>
      <c r="M7" s="215"/>
      <c r="N7" s="215"/>
      <c r="O7" s="215"/>
      <c r="P7" s="215"/>
      <c r="Q7" s="215"/>
      <c r="R7" s="215"/>
      <c r="S7" s="215"/>
      <c r="T7" s="217"/>
    </row>
    <row r="8" spans="2:20" ht="15.75" thickBot="1" x14ac:dyDescent="0.3">
      <c r="B8" s="119"/>
      <c r="C8" s="120" t="s">
        <v>141</v>
      </c>
      <c r="D8" s="119"/>
      <c r="E8" s="120" t="s">
        <v>73</v>
      </c>
      <c r="F8" s="120" t="s">
        <v>0</v>
      </c>
      <c r="G8" s="120" t="s">
        <v>1</v>
      </c>
      <c r="H8" s="120" t="s">
        <v>2</v>
      </c>
      <c r="I8" s="120" t="s">
        <v>3</v>
      </c>
      <c r="J8" s="120" t="s">
        <v>4</v>
      </c>
      <c r="K8" s="120" t="s">
        <v>5</v>
      </c>
      <c r="L8" s="120" t="s">
        <v>6</v>
      </c>
      <c r="M8" s="120" t="s">
        <v>7</v>
      </c>
      <c r="N8" s="120" t="s">
        <v>8</v>
      </c>
      <c r="O8" s="120" t="s">
        <v>9</v>
      </c>
      <c r="P8" s="120" t="s">
        <v>10</v>
      </c>
      <c r="Q8" s="120" t="s">
        <v>11</v>
      </c>
      <c r="R8" s="120" t="s">
        <v>12</v>
      </c>
      <c r="S8" s="120" t="s">
        <v>13</v>
      </c>
      <c r="T8" s="120" t="s">
        <v>14</v>
      </c>
    </row>
    <row r="9" spans="2:20" ht="15.75" x14ac:dyDescent="0.25">
      <c r="B9" s="112">
        <v>1</v>
      </c>
      <c r="C9" s="269"/>
      <c r="D9" s="269"/>
      <c r="E9" s="270">
        <v>0</v>
      </c>
      <c r="F9" s="270">
        <v>0</v>
      </c>
      <c r="G9" s="270">
        <v>0</v>
      </c>
      <c r="H9" s="270">
        <v>0</v>
      </c>
      <c r="I9" s="270">
        <v>0</v>
      </c>
      <c r="J9" s="270">
        <v>0</v>
      </c>
      <c r="K9" s="270">
        <v>0</v>
      </c>
      <c r="L9" s="204">
        <v>0</v>
      </c>
      <c r="M9" s="204">
        <v>0</v>
      </c>
      <c r="N9" s="204">
        <v>0</v>
      </c>
      <c r="O9" s="204">
        <v>0</v>
      </c>
      <c r="P9" s="204">
        <v>0</v>
      </c>
      <c r="Q9" s="204">
        <v>0</v>
      </c>
      <c r="R9" s="204">
        <v>0</v>
      </c>
      <c r="S9" s="204">
        <v>0</v>
      </c>
      <c r="T9" s="109">
        <f>SUM(F9:S9)</f>
        <v>0</v>
      </c>
    </row>
    <row r="10" spans="2:20" ht="15.75" x14ac:dyDescent="0.25">
      <c r="B10" s="112">
        <v>2</v>
      </c>
      <c r="C10" s="269"/>
      <c r="D10" s="269"/>
      <c r="E10" s="270">
        <v>0</v>
      </c>
      <c r="F10" s="270">
        <v>0</v>
      </c>
      <c r="G10" s="270">
        <v>0</v>
      </c>
      <c r="H10" s="270">
        <v>0</v>
      </c>
      <c r="I10" s="270">
        <v>0</v>
      </c>
      <c r="J10" s="270">
        <v>0</v>
      </c>
      <c r="K10" s="270">
        <v>0</v>
      </c>
      <c r="L10" s="204">
        <v>0</v>
      </c>
      <c r="M10" s="204">
        <v>0</v>
      </c>
      <c r="N10" s="204">
        <v>0</v>
      </c>
      <c r="O10" s="204">
        <v>0</v>
      </c>
      <c r="P10" s="204">
        <v>0</v>
      </c>
      <c r="Q10" s="204">
        <v>0</v>
      </c>
      <c r="R10" s="204">
        <v>0</v>
      </c>
      <c r="S10" s="204">
        <v>0</v>
      </c>
      <c r="T10" s="109">
        <f t="shared" ref="T10:T18" si="0">SUM(F10:S10)</f>
        <v>0</v>
      </c>
    </row>
    <row r="11" spans="2:20" ht="15.75" x14ac:dyDescent="0.25">
      <c r="B11" s="112">
        <v>3</v>
      </c>
      <c r="C11" s="269"/>
      <c r="D11" s="269"/>
      <c r="E11" s="270">
        <v>0</v>
      </c>
      <c r="F11" s="270">
        <v>0</v>
      </c>
      <c r="G11" s="270">
        <v>0</v>
      </c>
      <c r="H11" s="270">
        <v>0</v>
      </c>
      <c r="I11" s="270">
        <v>0</v>
      </c>
      <c r="J11" s="270">
        <v>0</v>
      </c>
      <c r="K11" s="270">
        <v>0</v>
      </c>
      <c r="L11" s="204">
        <v>0</v>
      </c>
      <c r="M11" s="204">
        <v>0</v>
      </c>
      <c r="N11" s="204">
        <v>0</v>
      </c>
      <c r="O11" s="204">
        <v>0</v>
      </c>
      <c r="P11" s="204">
        <v>0</v>
      </c>
      <c r="Q11" s="204">
        <v>0</v>
      </c>
      <c r="R11" s="204">
        <v>0</v>
      </c>
      <c r="S11" s="204">
        <v>0</v>
      </c>
      <c r="T11" s="109">
        <f t="shared" si="0"/>
        <v>0</v>
      </c>
    </row>
    <row r="12" spans="2:20" ht="15.75" x14ac:dyDescent="0.25">
      <c r="B12" s="112">
        <v>4</v>
      </c>
      <c r="C12" s="269"/>
      <c r="D12" s="269"/>
      <c r="E12" s="204">
        <v>0</v>
      </c>
      <c r="F12" s="204">
        <v>0</v>
      </c>
      <c r="G12" s="204">
        <v>0</v>
      </c>
      <c r="H12" s="204">
        <v>0</v>
      </c>
      <c r="I12" s="204">
        <v>0</v>
      </c>
      <c r="J12" s="204">
        <v>0</v>
      </c>
      <c r="K12" s="204">
        <v>0</v>
      </c>
      <c r="L12" s="204">
        <v>0</v>
      </c>
      <c r="M12" s="204">
        <v>0</v>
      </c>
      <c r="N12" s="204">
        <v>0</v>
      </c>
      <c r="O12" s="204">
        <v>0</v>
      </c>
      <c r="P12" s="204">
        <v>0</v>
      </c>
      <c r="Q12" s="204">
        <v>0</v>
      </c>
      <c r="R12" s="204">
        <v>0</v>
      </c>
      <c r="S12" s="204">
        <v>0</v>
      </c>
      <c r="T12" s="109">
        <f t="shared" si="0"/>
        <v>0</v>
      </c>
    </row>
    <row r="13" spans="2:20" x14ac:dyDescent="0.25">
      <c r="B13" s="112">
        <v>5</v>
      </c>
      <c r="C13" s="184"/>
      <c r="D13" s="184"/>
      <c r="E13" s="204">
        <v>0</v>
      </c>
      <c r="F13" s="204">
        <v>0</v>
      </c>
      <c r="G13" s="204">
        <v>0</v>
      </c>
      <c r="H13" s="204">
        <v>0</v>
      </c>
      <c r="I13" s="204">
        <v>0</v>
      </c>
      <c r="J13" s="204">
        <v>0</v>
      </c>
      <c r="K13" s="204">
        <v>0</v>
      </c>
      <c r="L13" s="204">
        <v>0</v>
      </c>
      <c r="M13" s="204">
        <v>0</v>
      </c>
      <c r="N13" s="204">
        <v>0</v>
      </c>
      <c r="O13" s="204">
        <v>0</v>
      </c>
      <c r="P13" s="204">
        <v>0</v>
      </c>
      <c r="Q13" s="204">
        <v>0</v>
      </c>
      <c r="R13" s="204">
        <v>0</v>
      </c>
      <c r="S13" s="204">
        <v>0</v>
      </c>
      <c r="T13" s="109">
        <f t="shared" si="0"/>
        <v>0</v>
      </c>
    </row>
    <row r="14" spans="2:20" x14ac:dyDescent="0.25">
      <c r="B14" s="112">
        <v>6</v>
      </c>
      <c r="C14" s="184"/>
      <c r="D14" s="184"/>
      <c r="E14" s="204">
        <v>0</v>
      </c>
      <c r="F14" s="204">
        <v>0</v>
      </c>
      <c r="G14" s="204">
        <v>0</v>
      </c>
      <c r="H14" s="204">
        <v>0</v>
      </c>
      <c r="I14" s="204">
        <v>0</v>
      </c>
      <c r="J14" s="204">
        <v>0</v>
      </c>
      <c r="K14" s="204">
        <v>0</v>
      </c>
      <c r="L14" s="204">
        <v>0</v>
      </c>
      <c r="M14" s="204">
        <v>0</v>
      </c>
      <c r="N14" s="204">
        <v>0</v>
      </c>
      <c r="O14" s="204">
        <v>0</v>
      </c>
      <c r="P14" s="204">
        <v>0</v>
      </c>
      <c r="Q14" s="204">
        <v>0</v>
      </c>
      <c r="R14" s="204">
        <v>0</v>
      </c>
      <c r="S14" s="204">
        <v>0</v>
      </c>
      <c r="T14" s="109">
        <f t="shared" si="0"/>
        <v>0</v>
      </c>
    </row>
    <row r="15" spans="2:20" x14ac:dyDescent="0.25">
      <c r="B15" s="112">
        <v>7</v>
      </c>
      <c r="C15" s="184"/>
      <c r="D15" s="184"/>
      <c r="E15" s="204">
        <v>0</v>
      </c>
      <c r="F15" s="204">
        <v>0</v>
      </c>
      <c r="G15" s="204">
        <v>0</v>
      </c>
      <c r="H15" s="204">
        <v>0</v>
      </c>
      <c r="I15" s="204">
        <v>0</v>
      </c>
      <c r="J15" s="204">
        <v>0</v>
      </c>
      <c r="K15" s="204">
        <v>0</v>
      </c>
      <c r="L15" s="204">
        <v>0</v>
      </c>
      <c r="M15" s="204">
        <v>0</v>
      </c>
      <c r="N15" s="204">
        <v>0</v>
      </c>
      <c r="O15" s="204">
        <v>0</v>
      </c>
      <c r="P15" s="204">
        <v>0</v>
      </c>
      <c r="Q15" s="204">
        <v>0</v>
      </c>
      <c r="R15" s="204">
        <v>0</v>
      </c>
      <c r="S15" s="204">
        <v>0</v>
      </c>
      <c r="T15" s="109">
        <f t="shared" si="0"/>
        <v>0</v>
      </c>
    </row>
    <row r="16" spans="2:20" x14ac:dyDescent="0.25">
      <c r="B16" s="112">
        <v>8</v>
      </c>
      <c r="C16" s="184"/>
      <c r="D16" s="184"/>
      <c r="E16" s="204">
        <v>0</v>
      </c>
      <c r="F16" s="204">
        <v>0</v>
      </c>
      <c r="G16" s="204">
        <v>0</v>
      </c>
      <c r="H16" s="204">
        <v>0</v>
      </c>
      <c r="I16" s="204">
        <v>0</v>
      </c>
      <c r="J16" s="204">
        <v>0</v>
      </c>
      <c r="K16" s="204">
        <v>0</v>
      </c>
      <c r="L16" s="204">
        <v>0</v>
      </c>
      <c r="M16" s="204">
        <v>0</v>
      </c>
      <c r="N16" s="204">
        <v>0</v>
      </c>
      <c r="O16" s="204">
        <v>0</v>
      </c>
      <c r="P16" s="204">
        <v>0</v>
      </c>
      <c r="Q16" s="204">
        <v>0</v>
      </c>
      <c r="R16" s="204">
        <v>0</v>
      </c>
      <c r="S16" s="204">
        <v>0</v>
      </c>
      <c r="T16" s="109">
        <f t="shared" si="0"/>
        <v>0</v>
      </c>
    </row>
    <row r="17" spans="2:20" x14ac:dyDescent="0.25">
      <c r="B17" s="112">
        <v>9</v>
      </c>
      <c r="C17" s="184"/>
      <c r="D17" s="184"/>
      <c r="E17" s="204">
        <v>0</v>
      </c>
      <c r="F17" s="204">
        <v>0</v>
      </c>
      <c r="G17" s="204">
        <v>0</v>
      </c>
      <c r="H17" s="204">
        <v>0</v>
      </c>
      <c r="I17" s="204">
        <v>0</v>
      </c>
      <c r="J17" s="204">
        <v>0</v>
      </c>
      <c r="K17" s="204">
        <v>0</v>
      </c>
      <c r="L17" s="204">
        <v>0</v>
      </c>
      <c r="M17" s="204">
        <v>0</v>
      </c>
      <c r="N17" s="204">
        <v>0</v>
      </c>
      <c r="O17" s="204">
        <v>0</v>
      </c>
      <c r="P17" s="204">
        <v>0</v>
      </c>
      <c r="Q17" s="204">
        <v>0</v>
      </c>
      <c r="R17" s="204">
        <v>0</v>
      </c>
      <c r="S17" s="204">
        <v>0</v>
      </c>
      <c r="T17" s="109">
        <f t="shared" si="0"/>
        <v>0</v>
      </c>
    </row>
    <row r="18" spans="2:20" x14ac:dyDescent="0.25">
      <c r="B18" s="112">
        <v>10</v>
      </c>
      <c r="C18" s="184"/>
      <c r="D18" s="184"/>
      <c r="E18" s="204">
        <v>0</v>
      </c>
      <c r="F18" s="204">
        <v>0</v>
      </c>
      <c r="G18" s="204">
        <v>0</v>
      </c>
      <c r="H18" s="204">
        <v>0</v>
      </c>
      <c r="I18" s="204">
        <v>0</v>
      </c>
      <c r="J18" s="204">
        <v>0</v>
      </c>
      <c r="K18" s="204">
        <v>0</v>
      </c>
      <c r="L18" s="204">
        <v>0</v>
      </c>
      <c r="M18" s="204">
        <v>0</v>
      </c>
      <c r="N18" s="204">
        <v>0</v>
      </c>
      <c r="O18" s="204">
        <v>0</v>
      </c>
      <c r="P18" s="204">
        <v>0</v>
      </c>
      <c r="Q18" s="204">
        <v>0</v>
      </c>
      <c r="R18" s="204">
        <v>0</v>
      </c>
      <c r="S18" s="204">
        <v>0</v>
      </c>
      <c r="T18" s="109">
        <f t="shared" si="0"/>
        <v>0</v>
      </c>
    </row>
    <row r="19" spans="2:20" ht="15.75" thickBot="1" x14ac:dyDescent="0.3">
      <c r="C19" s="115" t="s">
        <v>72</v>
      </c>
      <c r="D19" s="116"/>
      <c r="E19" s="117"/>
      <c r="F19" s="118">
        <f t="shared" ref="F19:T19" si="1">SUM(F9:F18)</f>
        <v>0</v>
      </c>
      <c r="G19" s="118">
        <f t="shared" si="1"/>
        <v>0</v>
      </c>
      <c r="H19" s="118">
        <f t="shared" si="1"/>
        <v>0</v>
      </c>
      <c r="I19" s="118">
        <f t="shared" si="1"/>
        <v>0</v>
      </c>
      <c r="J19" s="118">
        <f t="shared" si="1"/>
        <v>0</v>
      </c>
      <c r="K19" s="118">
        <f t="shared" si="1"/>
        <v>0</v>
      </c>
      <c r="L19" s="118">
        <f t="shared" si="1"/>
        <v>0</v>
      </c>
      <c r="M19" s="118">
        <f t="shared" si="1"/>
        <v>0</v>
      </c>
      <c r="N19" s="118">
        <f t="shared" si="1"/>
        <v>0</v>
      </c>
      <c r="O19" s="118">
        <f t="shared" si="1"/>
        <v>0</v>
      </c>
      <c r="P19" s="118">
        <f t="shared" si="1"/>
        <v>0</v>
      </c>
      <c r="Q19" s="118">
        <f t="shared" si="1"/>
        <v>0</v>
      </c>
      <c r="R19" s="118">
        <f t="shared" si="1"/>
        <v>0</v>
      </c>
      <c r="S19" s="118">
        <f t="shared" si="1"/>
        <v>0</v>
      </c>
      <c r="T19" s="118">
        <f t="shared" si="1"/>
        <v>0</v>
      </c>
    </row>
    <row r="20" spans="2:20" ht="15.75" thickTop="1" x14ac:dyDescent="0.25"/>
    <row r="22" spans="2:20" x14ac:dyDescent="0.25">
      <c r="C22" s="111" t="s">
        <v>142</v>
      </c>
      <c r="D22" s="111"/>
      <c r="E22" s="111"/>
      <c r="F22" s="111" t="s">
        <v>0</v>
      </c>
      <c r="G22" s="111" t="s">
        <v>1</v>
      </c>
      <c r="H22" s="111" t="s">
        <v>2</v>
      </c>
      <c r="I22" s="111" t="s">
        <v>3</v>
      </c>
      <c r="J22" s="111" t="s">
        <v>4</v>
      </c>
      <c r="K22" s="111" t="s">
        <v>5</v>
      </c>
      <c r="L22" s="111" t="s">
        <v>6</v>
      </c>
      <c r="M22" s="111" t="s">
        <v>7</v>
      </c>
      <c r="N22" s="111" t="s">
        <v>8</v>
      </c>
      <c r="O22" s="111" t="s">
        <v>9</v>
      </c>
      <c r="P22" s="111" t="s">
        <v>10</v>
      </c>
      <c r="Q22" s="111" t="s">
        <v>11</v>
      </c>
      <c r="R22" s="111" t="s">
        <v>12</v>
      </c>
      <c r="S22" s="111" t="s">
        <v>13</v>
      </c>
      <c r="T22" s="111" t="s">
        <v>14</v>
      </c>
    </row>
    <row r="23" spans="2:20" x14ac:dyDescent="0.25">
      <c r="B23" s="112">
        <v>1</v>
      </c>
      <c r="C23" s="252">
        <f>C9</f>
        <v>0</v>
      </c>
      <c r="D23" s="252"/>
      <c r="E23" s="110">
        <f>E9</f>
        <v>0</v>
      </c>
      <c r="F23" s="110">
        <f>$E23*F9</f>
        <v>0</v>
      </c>
      <c r="G23" s="110">
        <f t="shared" ref="G23:S23" si="2">$E23*G9</f>
        <v>0</v>
      </c>
      <c r="H23" s="110">
        <f t="shared" si="2"/>
        <v>0</v>
      </c>
      <c r="I23" s="110">
        <f t="shared" si="2"/>
        <v>0</v>
      </c>
      <c r="J23" s="110">
        <f t="shared" si="2"/>
        <v>0</v>
      </c>
      <c r="K23" s="110">
        <f t="shared" si="2"/>
        <v>0</v>
      </c>
      <c r="L23" s="110">
        <f t="shared" si="2"/>
        <v>0</v>
      </c>
      <c r="M23" s="110">
        <f t="shared" si="2"/>
        <v>0</v>
      </c>
      <c r="N23" s="110">
        <f t="shared" si="2"/>
        <v>0</v>
      </c>
      <c r="O23" s="110">
        <f t="shared" si="2"/>
        <v>0</v>
      </c>
      <c r="P23" s="110">
        <f t="shared" si="2"/>
        <v>0</v>
      </c>
      <c r="Q23" s="110">
        <f t="shared" si="2"/>
        <v>0</v>
      </c>
      <c r="R23" s="110">
        <f t="shared" si="2"/>
        <v>0</v>
      </c>
      <c r="S23" s="110">
        <f t="shared" si="2"/>
        <v>0</v>
      </c>
      <c r="T23" s="110">
        <f>SUM(F23:S23)</f>
        <v>0</v>
      </c>
    </row>
    <row r="24" spans="2:20" x14ac:dyDescent="0.25">
      <c r="B24" s="112">
        <v>2</v>
      </c>
      <c r="C24" s="252">
        <f t="shared" ref="C24:E32" si="3">C10</f>
        <v>0</v>
      </c>
      <c r="D24" s="252"/>
      <c r="E24" s="110">
        <f t="shared" si="3"/>
        <v>0</v>
      </c>
      <c r="F24" s="110">
        <f t="shared" ref="F24:S32" si="4">$E24*F10</f>
        <v>0</v>
      </c>
      <c r="G24" s="110">
        <f t="shared" si="4"/>
        <v>0</v>
      </c>
      <c r="H24" s="110">
        <f t="shared" si="4"/>
        <v>0</v>
      </c>
      <c r="I24" s="110">
        <f t="shared" si="4"/>
        <v>0</v>
      </c>
      <c r="J24" s="110">
        <f t="shared" si="4"/>
        <v>0</v>
      </c>
      <c r="K24" s="110">
        <f t="shared" si="4"/>
        <v>0</v>
      </c>
      <c r="L24" s="110">
        <f t="shared" si="4"/>
        <v>0</v>
      </c>
      <c r="M24" s="110">
        <f t="shared" si="4"/>
        <v>0</v>
      </c>
      <c r="N24" s="110">
        <f t="shared" si="4"/>
        <v>0</v>
      </c>
      <c r="O24" s="110">
        <f t="shared" si="4"/>
        <v>0</v>
      </c>
      <c r="P24" s="110">
        <f t="shared" si="4"/>
        <v>0</v>
      </c>
      <c r="Q24" s="110">
        <f t="shared" si="4"/>
        <v>0</v>
      </c>
      <c r="R24" s="110">
        <f t="shared" si="4"/>
        <v>0</v>
      </c>
      <c r="S24" s="110">
        <f t="shared" si="4"/>
        <v>0</v>
      </c>
      <c r="T24" s="110">
        <f t="shared" ref="T24:T32" si="5">SUM(F24:S24)</f>
        <v>0</v>
      </c>
    </row>
    <row r="25" spans="2:20" x14ac:dyDescent="0.25">
      <c r="B25" s="112">
        <v>3</v>
      </c>
      <c r="C25" s="252">
        <f t="shared" si="3"/>
        <v>0</v>
      </c>
      <c r="D25" s="252"/>
      <c r="E25" s="110">
        <f t="shared" si="3"/>
        <v>0</v>
      </c>
      <c r="F25" s="110">
        <f t="shared" si="4"/>
        <v>0</v>
      </c>
      <c r="G25" s="110">
        <f t="shared" si="4"/>
        <v>0</v>
      </c>
      <c r="H25" s="110">
        <f t="shared" si="4"/>
        <v>0</v>
      </c>
      <c r="I25" s="110">
        <f t="shared" si="4"/>
        <v>0</v>
      </c>
      <c r="J25" s="110">
        <f t="shared" si="4"/>
        <v>0</v>
      </c>
      <c r="K25" s="110">
        <f t="shared" si="4"/>
        <v>0</v>
      </c>
      <c r="L25" s="110">
        <f t="shared" si="4"/>
        <v>0</v>
      </c>
      <c r="M25" s="110">
        <f t="shared" si="4"/>
        <v>0</v>
      </c>
      <c r="N25" s="110">
        <f t="shared" si="4"/>
        <v>0</v>
      </c>
      <c r="O25" s="110">
        <f t="shared" si="4"/>
        <v>0</v>
      </c>
      <c r="P25" s="110">
        <f t="shared" si="4"/>
        <v>0</v>
      </c>
      <c r="Q25" s="110">
        <f t="shared" si="4"/>
        <v>0</v>
      </c>
      <c r="R25" s="110">
        <f t="shared" si="4"/>
        <v>0</v>
      </c>
      <c r="S25" s="110">
        <f t="shared" si="4"/>
        <v>0</v>
      </c>
      <c r="T25" s="110">
        <f t="shared" si="5"/>
        <v>0</v>
      </c>
    </row>
    <row r="26" spans="2:20" x14ac:dyDescent="0.25">
      <c r="B26" s="112">
        <v>4</v>
      </c>
      <c r="C26" s="252">
        <f t="shared" si="3"/>
        <v>0</v>
      </c>
      <c r="D26" s="252"/>
      <c r="E26" s="110">
        <f t="shared" si="3"/>
        <v>0</v>
      </c>
      <c r="F26" s="110">
        <f t="shared" si="4"/>
        <v>0</v>
      </c>
      <c r="G26" s="110">
        <f t="shared" si="4"/>
        <v>0</v>
      </c>
      <c r="H26" s="110">
        <f t="shared" si="4"/>
        <v>0</v>
      </c>
      <c r="I26" s="110">
        <f t="shared" si="4"/>
        <v>0</v>
      </c>
      <c r="J26" s="110">
        <f t="shared" si="4"/>
        <v>0</v>
      </c>
      <c r="K26" s="110">
        <f t="shared" si="4"/>
        <v>0</v>
      </c>
      <c r="L26" s="110">
        <f t="shared" si="4"/>
        <v>0</v>
      </c>
      <c r="M26" s="110">
        <f t="shared" si="4"/>
        <v>0</v>
      </c>
      <c r="N26" s="110">
        <f t="shared" si="4"/>
        <v>0</v>
      </c>
      <c r="O26" s="110">
        <f t="shared" si="4"/>
        <v>0</v>
      </c>
      <c r="P26" s="110">
        <f t="shared" si="4"/>
        <v>0</v>
      </c>
      <c r="Q26" s="110">
        <f t="shared" si="4"/>
        <v>0</v>
      </c>
      <c r="R26" s="110">
        <f t="shared" si="4"/>
        <v>0</v>
      </c>
      <c r="S26" s="110">
        <f t="shared" si="4"/>
        <v>0</v>
      </c>
      <c r="T26" s="110">
        <f t="shared" si="5"/>
        <v>0</v>
      </c>
    </row>
    <row r="27" spans="2:20" x14ac:dyDescent="0.25">
      <c r="B27" s="112">
        <v>5</v>
      </c>
      <c r="C27" s="252">
        <f t="shared" si="3"/>
        <v>0</v>
      </c>
      <c r="D27" s="252"/>
      <c r="E27" s="110">
        <f t="shared" si="3"/>
        <v>0</v>
      </c>
      <c r="F27" s="110">
        <f t="shared" si="4"/>
        <v>0</v>
      </c>
      <c r="G27" s="110">
        <f t="shared" si="4"/>
        <v>0</v>
      </c>
      <c r="H27" s="110">
        <f t="shared" si="4"/>
        <v>0</v>
      </c>
      <c r="I27" s="110">
        <f t="shared" si="4"/>
        <v>0</v>
      </c>
      <c r="J27" s="110">
        <f t="shared" si="4"/>
        <v>0</v>
      </c>
      <c r="K27" s="110">
        <f t="shared" si="4"/>
        <v>0</v>
      </c>
      <c r="L27" s="110">
        <f t="shared" si="4"/>
        <v>0</v>
      </c>
      <c r="M27" s="110">
        <f t="shared" si="4"/>
        <v>0</v>
      </c>
      <c r="N27" s="110">
        <f t="shared" si="4"/>
        <v>0</v>
      </c>
      <c r="O27" s="110">
        <f t="shared" si="4"/>
        <v>0</v>
      </c>
      <c r="P27" s="110">
        <f t="shared" si="4"/>
        <v>0</v>
      </c>
      <c r="Q27" s="110">
        <f t="shared" si="4"/>
        <v>0</v>
      </c>
      <c r="R27" s="110">
        <f t="shared" si="4"/>
        <v>0</v>
      </c>
      <c r="S27" s="110">
        <f t="shared" si="4"/>
        <v>0</v>
      </c>
      <c r="T27" s="110">
        <f t="shared" si="5"/>
        <v>0</v>
      </c>
    </row>
    <row r="28" spans="2:20" x14ac:dyDescent="0.25">
      <c r="B28" s="112">
        <v>6</v>
      </c>
      <c r="C28" s="252">
        <f t="shared" si="3"/>
        <v>0</v>
      </c>
      <c r="D28" s="252"/>
      <c r="E28" s="110">
        <f t="shared" si="3"/>
        <v>0</v>
      </c>
      <c r="F28" s="110">
        <f t="shared" si="4"/>
        <v>0</v>
      </c>
      <c r="G28" s="110">
        <f t="shared" si="4"/>
        <v>0</v>
      </c>
      <c r="H28" s="110">
        <f t="shared" si="4"/>
        <v>0</v>
      </c>
      <c r="I28" s="110">
        <f t="shared" si="4"/>
        <v>0</v>
      </c>
      <c r="J28" s="110">
        <f t="shared" si="4"/>
        <v>0</v>
      </c>
      <c r="K28" s="110">
        <f t="shared" si="4"/>
        <v>0</v>
      </c>
      <c r="L28" s="110">
        <f t="shared" si="4"/>
        <v>0</v>
      </c>
      <c r="M28" s="110">
        <f t="shared" si="4"/>
        <v>0</v>
      </c>
      <c r="N28" s="110">
        <f t="shared" si="4"/>
        <v>0</v>
      </c>
      <c r="O28" s="110">
        <f t="shared" si="4"/>
        <v>0</v>
      </c>
      <c r="P28" s="110">
        <f t="shared" si="4"/>
        <v>0</v>
      </c>
      <c r="Q28" s="110">
        <f t="shared" si="4"/>
        <v>0</v>
      </c>
      <c r="R28" s="110">
        <f t="shared" si="4"/>
        <v>0</v>
      </c>
      <c r="S28" s="110">
        <f t="shared" si="4"/>
        <v>0</v>
      </c>
      <c r="T28" s="110">
        <f t="shared" si="5"/>
        <v>0</v>
      </c>
    </row>
    <row r="29" spans="2:20" x14ac:dyDescent="0.25">
      <c r="B29" s="112">
        <v>7</v>
      </c>
      <c r="C29" s="252">
        <f t="shared" si="3"/>
        <v>0</v>
      </c>
      <c r="D29" s="252"/>
      <c r="E29" s="110">
        <f t="shared" si="3"/>
        <v>0</v>
      </c>
      <c r="F29" s="110">
        <f t="shared" si="4"/>
        <v>0</v>
      </c>
      <c r="G29" s="110">
        <f t="shared" si="4"/>
        <v>0</v>
      </c>
      <c r="H29" s="110">
        <f t="shared" si="4"/>
        <v>0</v>
      </c>
      <c r="I29" s="110">
        <f t="shared" si="4"/>
        <v>0</v>
      </c>
      <c r="J29" s="110">
        <f t="shared" si="4"/>
        <v>0</v>
      </c>
      <c r="K29" s="110">
        <f t="shared" si="4"/>
        <v>0</v>
      </c>
      <c r="L29" s="110">
        <f t="shared" si="4"/>
        <v>0</v>
      </c>
      <c r="M29" s="110">
        <f t="shared" si="4"/>
        <v>0</v>
      </c>
      <c r="N29" s="110">
        <f t="shared" si="4"/>
        <v>0</v>
      </c>
      <c r="O29" s="110">
        <f t="shared" si="4"/>
        <v>0</v>
      </c>
      <c r="P29" s="110">
        <f t="shared" si="4"/>
        <v>0</v>
      </c>
      <c r="Q29" s="110">
        <f t="shared" si="4"/>
        <v>0</v>
      </c>
      <c r="R29" s="110">
        <f t="shared" si="4"/>
        <v>0</v>
      </c>
      <c r="S29" s="110">
        <f t="shared" si="4"/>
        <v>0</v>
      </c>
      <c r="T29" s="110">
        <f t="shared" si="5"/>
        <v>0</v>
      </c>
    </row>
    <row r="30" spans="2:20" x14ac:dyDescent="0.25">
      <c r="B30" s="112">
        <v>8</v>
      </c>
      <c r="C30" s="252">
        <f t="shared" si="3"/>
        <v>0</v>
      </c>
      <c r="D30" s="252"/>
      <c r="E30" s="110">
        <f t="shared" si="3"/>
        <v>0</v>
      </c>
      <c r="F30" s="110">
        <f t="shared" si="4"/>
        <v>0</v>
      </c>
      <c r="G30" s="110">
        <f t="shared" si="4"/>
        <v>0</v>
      </c>
      <c r="H30" s="110">
        <f t="shared" si="4"/>
        <v>0</v>
      </c>
      <c r="I30" s="110">
        <f t="shared" si="4"/>
        <v>0</v>
      </c>
      <c r="J30" s="110">
        <f t="shared" si="4"/>
        <v>0</v>
      </c>
      <c r="K30" s="110">
        <f t="shared" si="4"/>
        <v>0</v>
      </c>
      <c r="L30" s="110">
        <f t="shared" si="4"/>
        <v>0</v>
      </c>
      <c r="M30" s="110">
        <f t="shared" si="4"/>
        <v>0</v>
      </c>
      <c r="N30" s="110">
        <f t="shared" si="4"/>
        <v>0</v>
      </c>
      <c r="O30" s="110">
        <f t="shared" si="4"/>
        <v>0</v>
      </c>
      <c r="P30" s="110">
        <f t="shared" si="4"/>
        <v>0</v>
      </c>
      <c r="Q30" s="110">
        <f t="shared" si="4"/>
        <v>0</v>
      </c>
      <c r="R30" s="110">
        <f t="shared" si="4"/>
        <v>0</v>
      </c>
      <c r="S30" s="110">
        <f t="shared" si="4"/>
        <v>0</v>
      </c>
      <c r="T30" s="110">
        <f t="shared" si="5"/>
        <v>0</v>
      </c>
    </row>
    <row r="31" spans="2:20" x14ac:dyDescent="0.25">
      <c r="B31" s="112">
        <v>9</v>
      </c>
      <c r="C31" s="252">
        <f t="shared" si="3"/>
        <v>0</v>
      </c>
      <c r="D31" s="252"/>
      <c r="E31" s="110">
        <f t="shared" si="3"/>
        <v>0</v>
      </c>
      <c r="F31" s="110">
        <f t="shared" si="4"/>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5"/>
        <v>0</v>
      </c>
    </row>
    <row r="32" spans="2:20" x14ac:dyDescent="0.25">
      <c r="B32" s="112">
        <v>10</v>
      </c>
      <c r="C32" s="252">
        <f t="shared" si="3"/>
        <v>0</v>
      </c>
      <c r="D32" s="252"/>
      <c r="E32" s="110">
        <f t="shared" si="3"/>
        <v>0</v>
      </c>
      <c r="F32" s="110">
        <f t="shared" si="4"/>
        <v>0</v>
      </c>
      <c r="G32" s="110">
        <f t="shared" si="4"/>
        <v>0</v>
      </c>
      <c r="H32" s="110">
        <f t="shared" si="4"/>
        <v>0</v>
      </c>
      <c r="I32" s="110">
        <f t="shared" si="4"/>
        <v>0</v>
      </c>
      <c r="J32" s="110">
        <f t="shared" si="4"/>
        <v>0</v>
      </c>
      <c r="K32" s="110">
        <f t="shared" si="4"/>
        <v>0</v>
      </c>
      <c r="L32" s="110">
        <f t="shared" si="4"/>
        <v>0</v>
      </c>
      <c r="M32" s="110">
        <f t="shared" si="4"/>
        <v>0</v>
      </c>
      <c r="N32" s="110">
        <f t="shared" si="4"/>
        <v>0</v>
      </c>
      <c r="O32" s="110">
        <f t="shared" si="4"/>
        <v>0</v>
      </c>
      <c r="P32" s="110">
        <f t="shared" si="4"/>
        <v>0</v>
      </c>
      <c r="Q32" s="110">
        <f t="shared" si="4"/>
        <v>0</v>
      </c>
      <c r="R32" s="110">
        <f t="shared" si="4"/>
        <v>0</v>
      </c>
      <c r="S32" s="110">
        <f t="shared" si="4"/>
        <v>0</v>
      </c>
      <c r="T32" s="110">
        <f t="shared" si="5"/>
        <v>0</v>
      </c>
    </row>
    <row r="33" spans="3:20" ht="15.75" thickBot="1" x14ac:dyDescent="0.3">
      <c r="C33" s="205" t="s">
        <v>71</v>
      </c>
      <c r="D33" s="185"/>
      <c r="E33" s="186"/>
      <c r="F33" s="187">
        <f t="shared" ref="F33:T33" si="6">SUM(F23:F32)</f>
        <v>0</v>
      </c>
      <c r="G33" s="187">
        <f t="shared" si="6"/>
        <v>0</v>
      </c>
      <c r="H33" s="187">
        <f t="shared" si="6"/>
        <v>0</v>
      </c>
      <c r="I33" s="187">
        <f t="shared" si="6"/>
        <v>0</v>
      </c>
      <c r="J33" s="187">
        <f t="shared" si="6"/>
        <v>0</v>
      </c>
      <c r="K33" s="187">
        <f t="shared" si="6"/>
        <v>0</v>
      </c>
      <c r="L33" s="187">
        <f t="shared" si="6"/>
        <v>0</v>
      </c>
      <c r="M33" s="187">
        <f t="shared" si="6"/>
        <v>0</v>
      </c>
      <c r="N33" s="187">
        <f t="shared" si="6"/>
        <v>0</v>
      </c>
      <c r="O33" s="187">
        <f t="shared" si="6"/>
        <v>0</v>
      </c>
      <c r="P33" s="187">
        <f t="shared" si="6"/>
        <v>0</v>
      </c>
      <c r="Q33" s="187">
        <f t="shared" si="6"/>
        <v>0</v>
      </c>
      <c r="R33" s="187">
        <f t="shared" si="6"/>
        <v>0</v>
      </c>
      <c r="S33" s="187">
        <f t="shared" si="6"/>
        <v>0</v>
      </c>
      <c r="T33" s="187">
        <f t="shared" si="6"/>
        <v>0</v>
      </c>
    </row>
    <row r="34" spans="3:20" ht="15.75" thickTop="1" x14ac:dyDescent="0.25">
      <c r="F34" s="109"/>
      <c r="G34" s="109"/>
      <c r="H34" s="109"/>
      <c r="I34" s="109"/>
      <c r="J34" s="109"/>
      <c r="K34" s="109"/>
      <c r="L34" s="109"/>
      <c r="M34" s="109"/>
      <c r="N34" s="109"/>
      <c r="O34" s="109"/>
      <c r="P34" s="109"/>
      <c r="Q34" s="109"/>
      <c r="R34" s="109"/>
      <c r="S34" s="109"/>
      <c r="T34" s="109"/>
    </row>
    <row r="35" spans="3:20" ht="15.75" thickBot="1" x14ac:dyDescent="0.3">
      <c r="F35" s="109"/>
      <c r="G35" s="109"/>
      <c r="H35" s="109"/>
      <c r="I35" s="109"/>
      <c r="J35" s="109"/>
      <c r="K35" s="109"/>
      <c r="L35" s="109"/>
      <c r="M35" s="109"/>
      <c r="N35" s="109"/>
      <c r="O35" s="109"/>
      <c r="P35" s="109"/>
      <c r="Q35" s="109"/>
      <c r="R35" s="109"/>
      <c r="S35" s="109"/>
      <c r="T35" s="109"/>
    </row>
    <row r="36" spans="3:20" ht="15.75" thickBot="1" x14ac:dyDescent="0.3">
      <c r="C36" s="192" t="s">
        <v>179</v>
      </c>
      <c r="D36" s="121"/>
      <c r="E36" s="188"/>
    </row>
    <row r="37" spans="3:20" x14ac:dyDescent="0.25">
      <c r="C37" s="189" t="s">
        <v>182</v>
      </c>
      <c r="D37" s="122"/>
      <c r="E37" s="266">
        <v>0</v>
      </c>
    </row>
    <row r="38" spans="3:20" x14ac:dyDescent="0.25">
      <c r="C38" s="189" t="s">
        <v>74</v>
      </c>
      <c r="D38" s="122"/>
      <c r="E38" s="266">
        <v>0</v>
      </c>
    </row>
    <row r="39" spans="3:20" x14ac:dyDescent="0.25">
      <c r="C39" s="189" t="s">
        <v>75</v>
      </c>
      <c r="D39" s="122"/>
      <c r="E39" s="266">
        <v>0</v>
      </c>
    </row>
    <row r="40" spans="3:20" x14ac:dyDescent="0.25">
      <c r="C40" s="189" t="s">
        <v>183</v>
      </c>
      <c r="D40" s="122"/>
      <c r="E40" s="266">
        <v>0</v>
      </c>
    </row>
    <row r="41" spans="3:20" x14ac:dyDescent="0.25">
      <c r="C41" s="189" t="s">
        <v>118</v>
      </c>
      <c r="D41" s="122"/>
      <c r="E41" s="266">
        <v>0</v>
      </c>
    </row>
    <row r="42" spans="3:20" x14ac:dyDescent="0.25">
      <c r="C42" s="189" t="s">
        <v>118</v>
      </c>
      <c r="D42" s="122"/>
      <c r="E42" s="266">
        <v>0</v>
      </c>
    </row>
    <row r="43" spans="3:20" x14ac:dyDescent="0.25">
      <c r="C43" s="189" t="s">
        <v>118</v>
      </c>
      <c r="D43" s="122"/>
      <c r="E43" s="266">
        <v>0</v>
      </c>
    </row>
    <row r="44" spans="3:20" ht="15.75" thickBot="1" x14ac:dyDescent="0.3">
      <c r="C44" s="189" t="s">
        <v>118</v>
      </c>
      <c r="D44" s="122"/>
      <c r="E44" s="266">
        <v>0</v>
      </c>
    </row>
    <row r="45" spans="3:20" ht="15.75" thickBot="1" x14ac:dyDescent="0.3">
      <c r="C45" s="203" t="s">
        <v>119</v>
      </c>
      <c r="D45" s="119"/>
      <c r="E45" s="191">
        <f>SUM(E37:E44)</f>
        <v>0</v>
      </c>
    </row>
    <row r="46" spans="3:20" x14ac:dyDescent="0.25">
      <c r="E46" s="109"/>
    </row>
    <row r="47" spans="3:20" x14ac:dyDescent="0.25">
      <c r="C47" s="112" t="s">
        <v>120</v>
      </c>
      <c r="E47" s="109" t="e">
        <f>E45/T33</f>
        <v>#DIV/0!</v>
      </c>
    </row>
    <row r="48" spans="3:20" x14ac:dyDescent="0.25">
      <c r="C48" s="181" t="e">
        <f>IF(E47&gt;=0.15,"Please complete table below for justification purposes","No Justification of Other Direct Costs Required")</f>
        <v>#DIV/0!</v>
      </c>
      <c r="E48" s="109"/>
    </row>
    <row r="49" spans="2:6" ht="15.75" thickBot="1" x14ac:dyDescent="0.3">
      <c r="E49" s="109"/>
    </row>
    <row r="50" spans="2:6" x14ac:dyDescent="0.25">
      <c r="C50" s="201" t="s">
        <v>145</v>
      </c>
      <c r="D50" s="121"/>
      <c r="E50" s="193">
        <f>T33</f>
        <v>0</v>
      </c>
    </row>
    <row r="51" spans="2:6" x14ac:dyDescent="0.25">
      <c r="C51" s="199" t="s">
        <v>129</v>
      </c>
      <c r="D51" s="122"/>
      <c r="E51" s="190">
        <f>E45</f>
        <v>0</v>
      </c>
    </row>
    <row r="52" spans="2:6" x14ac:dyDescent="0.25">
      <c r="C52" s="198" t="s">
        <v>147</v>
      </c>
      <c r="D52" s="194">
        <v>0.25</v>
      </c>
      <c r="E52" s="190">
        <f>(E50+E51-E55)*$D$52</f>
        <v>0</v>
      </c>
    </row>
    <row r="53" spans="2:6" x14ac:dyDescent="0.25">
      <c r="C53" s="202" t="s">
        <v>146</v>
      </c>
      <c r="D53" s="122"/>
      <c r="E53" s="196">
        <v>0</v>
      </c>
    </row>
    <row r="54" spans="2:6" x14ac:dyDescent="0.25">
      <c r="C54" s="202" t="s">
        <v>131</v>
      </c>
      <c r="D54" s="122"/>
      <c r="E54" s="196">
        <v>0</v>
      </c>
    </row>
    <row r="55" spans="2:6" ht="15.75" thickBot="1" x14ac:dyDescent="0.3">
      <c r="C55" s="202" t="s">
        <v>132</v>
      </c>
      <c r="D55" s="122"/>
      <c r="E55" s="196">
        <v>0</v>
      </c>
    </row>
    <row r="56" spans="2:6" x14ac:dyDescent="0.25">
      <c r="C56" s="206" t="s">
        <v>143</v>
      </c>
      <c r="D56" s="121"/>
      <c r="E56" s="207">
        <f>SUM(E50:E55)</f>
        <v>0</v>
      </c>
    </row>
    <row r="57" spans="2:6" ht="15.75" thickBot="1" x14ac:dyDescent="0.3">
      <c r="B57"/>
      <c r="C57" s="197" t="s">
        <v>148</v>
      </c>
      <c r="D57" s="209">
        <f>$C$5</f>
        <v>1</v>
      </c>
      <c r="E57" s="210">
        <f>E56*$D$57</f>
        <v>0</v>
      </c>
    </row>
    <row r="58" spans="2:6" x14ac:dyDescent="0.25">
      <c r="B58"/>
      <c r="C58"/>
      <c r="D58"/>
      <c r="E58"/>
      <c r="F58"/>
    </row>
    <row r="59" spans="2:6" x14ac:dyDescent="0.25">
      <c r="B59"/>
      <c r="C59" s="260" t="s">
        <v>208</v>
      </c>
      <c r="D59" s="113"/>
      <c r="E59" s="113"/>
    </row>
    <row r="60" spans="2:6" ht="15.75" thickBot="1" x14ac:dyDescent="0.3">
      <c r="B60"/>
      <c r="C60" s="114" t="s">
        <v>207</v>
      </c>
    </row>
    <row r="61" spans="2:6" ht="16.5" thickBot="1" x14ac:dyDescent="0.3">
      <c r="B61"/>
      <c r="C61" s="255" t="str">
        <f>C2</f>
        <v>[Enter Here]</v>
      </c>
      <c r="D61" s="254" t="s">
        <v>206</v>
      </c>
      <c r="E61" s="256" t="s">
        <v>205</v>
      </c>
    </row>
    <row r="62" spans="2:6" x14ac:dyDescent="0.25">
      <c r="B62"/>
      <c r="C62" s="189" t="e">
        <f t="shared" ref="C62:C70" si="7">IF($E$47&gt;=0.15,C37, "-")</f>
        <v>#DIV/0!</v>
      </c>
      <c r="D62" s="257" t="e">
        <f>IF($E$47&gt;=0.15,E37, "-")</f>
        <v>#DIV/0!</v>
      </c>
      <c r="E62" s="261"/>
    </row>
    <row r="63" spans="2:6" x14ac:dyDescent="0.25">
      <c r="B63"/>
      <c r="C63" s="189" t="e">
        <f t="shared" si="7"/>
        <v>#DIV/0!</v>
      </c>
      <c r="D63" s="257" t="e">
        <f t="shared" ref="D63:D69" si="8">IF($E$47&gt;=0.15,E38, "-")</f>
        <v>#DIV/0!</v>
      </c>
      <c r="E63" s="261"/>
    </row>
    <row r="64" spans="2:6" x14ac:dyDescent="0.25">
      <c r="B64"/>
      <c r="C64" s="189" t="e">
        <f t="shared" si="7"/>
        <v>#DIV/0!</v>
      </c>
      <c r="D64" s="257" t="e">
        <f t="shared" si="8"/>
        <v>#DIV/0!</v>
      </c>
      <c r="E64" s="261"/>
    </row>
    <row r="65" spans="2:5" x14ac:dyDescent="0.25">
      <c r="B65"/>
      <c r="C65" s="189" t="e">
        <f t="shared" si="7"/>
        <v>#DIV/0!</v>
      </c>
      <c r="D65" s="257" t="e">
        <f t="shared" si="8"/>
        <v>#DIV/0!</v>
      </c>
      <c r="E65" s="261"/>
    </row>
    <row r="66" spans="2:5" x14ac:dyDescent="0.25">
      <c r="B66"/>
      <c r="C66" s="189" t="e">
        <f t="shared" si="7"/>
        <v>#DIV/0!</v>
      </c>
      <c r="D66" s="257" t="e">
        <f t="shared" si="8"/>
        <v>#DIV/0!</v>
      </c>
      <c r="E66" s="261"/>
    </row>
    <row r="67" spans="2:5" x14ac:dyDescent="0.25">
      <c r="B67"/>
      <c r="C67" s="189" t="e">
        <f t="shared" si="7"/>
        <v>#DIV/0!</v>
      </c>
      <c r="D67" s="257" t="e">
        <f>IF($E$47&gt;=0.15,E42, "-")</f>
        <v>#DIV/0!</v>
      </c>
      <c r="E67" s="261"/>
    </row>
    <row r="68" spans="2:5" x14ac:dyDescent="0.25">
      <c r="C68" s="189" t="e">
        <f t="shared" si="7"/>
        <v>#DIV/0!</v>
      </c>
      <c r="D68" s="257" t="e">
        <f t="shared" si="8"/>
        <v>#DIV/0!</v>
      </c>
      <c r="E68" s="261"/>
    </row>
    <row r="69" spans="2:5" ht="15.75" thickBot="1" x14ac:dyDescent="0.3">
      <c r="C69" s="189" t="e">
        <f t="shared" si="7"/>
        <v>#DIV/0!</v>
      </c>
      <c r="D69" s="258" t="e">
        <f t="shared" si="8"/>
        <v>#DIV/0!</v>
      </c>
      <c r="E69" s="261"/>
    </row>
    <row r="70" spans="2:5" ht="15.75" thickBot="1" x14ac:dyDescent="0.3">
      <c r="C70" s="195" t="e">
        <f t="shared" si="7"/>
        <v>#DIV/0!</v>
      </c>
      <c r="D70" s="259"/>
      <c r="E70" s="253"/>
    </row>
    <row r="73" spans="2:5" x14ac:dyDescent="0.25">
      <c r="C73" s="114" t="s">
        <v>139</v>
      </c>
    </row>
    <row r="75" spans="2:5" ht="15.75" thickBot="1" x14ac:dyDescent="0.3">
      <c r="C75" s="123" t="s">
        <v>115</v>
      </c>
      <c r="D75"/>
      <c r="E75"/>
    </row>
    <row r="76" spans="2:5" ht="45" x14ac:dyDescent="0.25">
      <c r="C76" s="172" t="s">
        <v>122</v>
      </c>
      <c r="D76" s="173" t="s">
        <v>116</v>
      </c>
      <c r="E76" s="222" t="s">
        <v>223</v>
      </c>
    </row>
    <row r="77" spans="2:5" x14ac:dyDescent="0.25">
      <c r="C77" s="174"/>
      <c r="D77" s="124"/>
      <c r="E77" s="175"/>
    </row>
    <row r="78" spans="2:5" x14ac:dyDescent="0.25">
      <c r="C78" s="174"/>
      <c r="D78" s="124"/>
      <c r="E78" s="175"/>
    </row>
    <row r="79" spans="2:5" x14ac:dyDescent="0.25">
      <c r="C79" s="174"/>
      <c r="D79" s="124"/>
      <c r="E79" s="175"/>
    </row>
    <row r="80" spans="2:5" x14ac:dyDescent="0.25">
      <c r="C80" s="174"/>
      <c r="D80" s="124"/>
      <c r="E80" s="175"/>
    </row>
    <row r="81" spans="3:5" x14ac:dyDescent="0.25">
      <c r="C81" s="174"/>
      <c r="D81" s="124"/>
      <c r="E81" s="175"/>
    </row>
    <row r="82" spans="3:5" x14ac:dyDescent="0.25">
      <c r="C82" s="174"/>
      <c r="D82" s="124"/>
      <c r="E82" s="175"/>
    </row>
    <row r="83" spans="3:5" x14ac:dyDescent="0.25">
      <c r="C83" s="174"/>
      <c r="D83" s="124"/>
      <c r="E83" s="175"/>
    </row>
    <row r="84" spans="3:5" ht="15.75" thickBot="1" x14ac:dyDescent="0.3">
      <c r="C84" s="176"/>
      <c r="D84" s="177"/>
      <c r="E84" s="178"/>
    </row>
    <row r="85" spans="3:5" ht="30.75" thickBot="1" x14ac:dyDescent="0.3">
      <c r="C85"/>
      <c r="D85" s="179" t="s">
        <v>117</v>
      </c>
      <c r="E85" s="180">
        <f>SUM(E77:E84)</f>
        <v>0</v>
      </c>
    </row>
    <row r="86" spans="3:5" x14ac:dyDescent="0.25">
      <c r="C86" s="112" t="str">
        <f>IF(E53&lt;&gt;E85,"Please check Subcontracting Costs to Cell E48 above","Totals Check Okay")</f>
        <v>Totals Check Okay</v>
      </c>
    </row>
  </sheetData>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O29"/>
  <sheetViews>
    <sheetView zoomScale="80" zoomScaleNormal="80" workbookViewId="0">
      <selection activeCell="N5" sqref="N5:N26"/>
    </sheetView>
  </sheetViews>
  <sheetFormatPr defaultColWidth="21.7109375" defaultRowHeight="15" x14ac:dyDescent="0.25"/>
  <cols>
    <col min="1" max="1" width="5.42578125" customWidth="1"/>
    <col min="2" max="2" width="14" customWidth="1"/>
    <col min="3" max="3" width="12.5703125" customWidth="1"/>
    <col min="4" max="4" width="20" customWidth="1"/>
    <col min="5" max="5" width="17.7109375" customWidth="1"/>
    <col min="6" max="6" width="17" customWidth="1"/>
    <col min="7" max="7" width="18.5703125" customWidth="1"/>
    <col min="8" max="8" width="23.28515625" customWidth="1"/>
    <col min="9" max="9" width="18.85546875" customWidth="1"/>
    <col min="10" max="10" width="18.28515625" customWidth="1"/>
    <col min="11" max="11" width="16.42578125" customWidth="1"/>
    <col min="12" max="13" width="15" customWidth="1"/>
    <col min="14" max="14" width="16" customWidth="1"/>
  </cols>
  <sheetData>
    <row r="4" spans="1:15" ht="72" customHeight="1" x14ac:dyDescent="0.25">
      <c r="B4" s="233" t="s">
        <v>126</v>
      </c>
      <c r="C4" s="233" t="s">
        <v>127</v>
      </c>
      <c r="D4" s="233" t="s">
        <v>128</v>
      </c>
      <c r="E4" s="233" t="s">
        <v>129</v>
      </c>
      <c r="F4" s="233" t="s">
        <v>130</v>
      </c>
      <c r="G4" s="233" t="s">
        <v>131</v>
      </c>
      <c r="H4" s="233" t="s">
        <v>132</v>
      </c>
      <c r="I4" s="233" t="s">
        <v>133</v>
      </c>
      <c r="J4" s="233" t="s">
        <v>134</v>
      </c>
      <c r="K4" s="233" t="s">
        <v>135</v>
      </c>
      <c r="L4" s="233" t="s">
        <v>136</v>
      </c>
      <c r="M4" s="233" t="s">
        <v>137</v>
      </c>
      <c r="N4" s="233" t="s">
        <v>138</v>
      </c>
      <c r="O4" s="233" t="s">
        <v>188</v>
      </c>
    </row>
    <row r="5" spans="1:15" x14ac:dyDescent="0.25">
      <c r="A5">
        <v>1</v>
      </c>
      <c r="B5" t="str">
        <f>'Ptnr1-UCD'!C2</f>
        <v>UCD</v>
      </c>
      <c r="C5" t="str">
        <f>'Ptnr1-UCD'!C4</f>
        <v>Ireland</v>
      </c>
      <c r="D5" s="107">
        <f>'Ptnr1-UCD'!E50</f>
        <v>0</v>
      </c>
      <c r="E5" s="107">
        <f>'Ptnr1-UCD'!E51</f>
        <v>0</v>
      </c>
      <c r="F5" s="107">
        <f>'Ptnr1-UCD'!E53</f>
        <v>0</v>
      </c>
      <c r="G5" s="107">
        <f>'Ptnr1-UCD'!E54</f>
        <v>0</v>
      </c>
      <c r="H5" s="107">
        <f>'Ptnr1-UCD'!E55</f>
        <v>0</v>
      </c>
      <c r="I5" s="107">
        <f>(D5+E5-H5)*0.25</f>
        <v>0</v>
      </c>
      <c r="J5" s="107"/>
      <c r="K5" s="107">
        <f>D5+E5+F5+G5+I5+J5</f>
        <v>0</v>
      </c>
      <c r="L5" s="183">
        <f>'Ptnr1-UCD'!$C$5</f>
        <v>1</v>
      </c>
      <c r="M5" s="107">
        <f>K5*L5</f>
        <v>0</v>
      </c>
      <c r="N5" s="107">
        <f>M5</f>
        <v>0</v>
      </c>
      <c r="O5" s="235">
        <f>N5-'Ptnr1-UCD'!$E$56</f>
        <v>0</v>
      </c>
    </row>
    <row r="6" spans="1:15" x14ac:dyDescent="0.25">
      <c r="A6">
        <v>2</v>
      </c>
      <c r="B6" t="str">
        <f>Ptnr2!C2</f>
        <v>[Enter Here]</v>
      </c>
      <c r="C6" t="str">
        <f>Ptnr2!C4</f>
        <v>[Enter Here]</v>
      </c>
      <c r="D6" s="107">
        <f>Ptnr2!E50</f>
        <v>0</v>
      </c>
      <c r="E6" s="107">
        <f>Ptnr2!E51</f>
        <v>0</v>
      </c>
      <c r="F6" s="107">
        <f>Ptnr2!E53</f>
        <v>0</v>
      </c>
      <c r="G6" s="107">
        <f>Ptnr2!E54</f>
        <v>0</v>
      </c>
      <c r="H6" s="107">
        <f>Ptnr2!E55</f>
        <v>0</v>
      </c>
      <c r="I6" s="107">
        <f t="shared" ref="I6:I7" si="0">(D6+E6-H6)*0.25</f>
        <v>0</v>
      </c>
      <c r="J6" s="107"/>
      <c r="K6" s="107">
        <f t="shared" ref="K6:K7" si="1">D6+E6+F6+G6+I6+J6</f>
        <v>0</v>
      </c>
      <c r="L6" s="183">
        <f>Ptnr2!C5</f>
        <v>1</v>
      </c>
      <c r="M6" s="107">
        <f t="shared" ref="M6:M7" si="2">K6*L6</f>
        <v>0</v>
      </c>
      <c r="N6" s="107">
        <f t="shared" ref="N6:N7" si="3">M6</f>
        <v>0</v>
      </c>
      <c r="O6" s="235">
        <f>N6-Ptnr2!$E$56</f>
        <v>0</v>
      </c>
    </row>
    <row r="7" spans="1:15" x14ac:dyDescent="0.25">
      <c r="A7">
        <v>3</v>
      </c>
      <c r="B7" t="str">
        <f>Ptnr3!C2</f>
        <v>[Enter Here]</v>
      </c>
      <c r="C7" t="str">
        <f>Ptnr3!C4</f>
        <v>[Enter Here]</v>
      </c>
      <c r="D7" s="107">
        <f>Ptnr3!E50</f>
        <v>0</v>
      </c>
      <c r="E7" s="107">
        <f>Ptnr3!E51</f>
        <v>0</v>
      </c>
      <c r="F7" s="107">
        <f>Ptnr3!E53</f>
        <v>0</v>
      </c>
      <c r="G7" s="107">
        <f>Ptnr3!E54</f>
        <v>0</v>
      </c>
      <c r="H7" s="107">
        <f>Ptnr3!E55</f>
        <v>0</v>
      </c>
      <c r="I7" s="107">
        <f t="shared" si="0"/>
        <v>0</v>
      </c>
      <c r="J7" s="107"/>
      <c r="K7" s="107">
        <f t="shared" si="1"/>
        <v>0</v>
      </c>
      <c r="L7" s="183">
        <f>Ptnr3!C5</f>
        <v>1</v>
      </c>
      <c r="M7" s="107">
        <f t="shared" si="2"/>
        <v>0</v>
      </c>
      <c r="N7" s="107">
        <f t="shared" si="3"/>
        <v>0</v>
      </c>
      <c r="O7" s="235">
        <f>N7-Ptnr3!$E$56</f>
        <v>0</v>
      </c>
    </row>
    <row r="8" spans="1:15" x14ac:dyDescent="0.25">
      <c r="A8">
        <v>4</v>
      </c>
      <c r="B8" t="str">
        <f>Ptnr4!C2</f>
        <v>[Enter Here]</v>
      </c>
      <c r="C8" t="str">
        <f>Ptnr4!C4</f>
        <v>[Enter Here]</v>
      </c>
      <c r="D8" s="107">
        <f>Ptnr4!E50</f>
        <v>0</v>
      </c>
      <c r="E8" s="107">
        <f>Ptnr4!E51</f>
        <v>0</v>
      </c>
      <c r="F8" s="107">
        <f>Ptnr4!E53</f>
        <v>0</v>
      </c>
      <c r="G8" s="107">
        <f>Ptnr4!E54</f>
        <v>0</v>
      </c>
      <c r="H8" s="107">
        <f>Ptnr4!E55</f>
        <v>0</v>
      </c>
      <c r="I8" s="107">
        <f t="shared" ref="I8:I14" si="4">(D8+E8-H8)*0.25</f>
        <v>0</v>
      </c>
      <c r="J8" s="107"/>
      <c r="K8" s="107">
        <f t="shared" ref="K8:K14" si="5">D8+E8+F8+G8+I8+J8</f>
        <v>0</v>
      </c>
      <c r="L8" s="183">
        <f>Ptnr4!C5</f>
        <v>1</v>
      </c>
      <c r="M8" s="107">
        <f t="shared" ref="M8:M14" si="6">K8*L8</f>
        <v>0</v>
      </c>
      <c r="N8" s="107">
        <f t="shared" ref="N8:N14" si="7">M8</f>
        <v>0</v>
      </c>
      <c r="O8" s="235">
        <f>N8-Ptnr4!$E$56</f>
        <v>0</v>
      </c>
    </row>
    <row r="9" spans="1:15" x14ac:dyDescent="0.25">
      <c r="A9">
        <v>5</v>
      </c>
      <c r="B9" t="str">
        <f>Ptnr5!C2</f>
        <v>[Enter Here]</v>
      </c>
      <c r="C9" t="str">
        <f>Ptnr5!C4</f>
        <v>[Enter Here]</v>
      </c>
      <c r="D9" s="107">
        <f>Ptnr5!E50</f>
        <v>0</v>
      </c>
      <c r="E9" s="107">
        <f>Ptnr5!E51</f>
        <v>0</v>
      </c>
      <c r="F9" s="107">
        <f>Ptnr5!E53</f>
        <v>0</v>
      </c>
      <c r="G9" s="107">
        <f>Ptnr5!E54</f>
        <v>0</v>
      </c>
      <c r="H9" s="107">
        <f>Ptnr5!E55</f>
        <v>0</v>
      </c>
      <c r="I9" s="107">
        <f t="shared" si="4"/>
        <v>0</v>
      </c>
      <c r="J9" s="107"/>
      <c r="K9" s="107">
        <f t="shared" si="5"/>
        <v>0</v>
      </c>
      <c r="L9" s="183">
        <f>Ptnr5!C5</f>
        <v>1</v>
      </c>
      <c r="M9" s="107">
        <f t="shared" si="6"/>
        <v>0</v>
      </c>
      <c r="N9" s="107">
        <f t="shared" si="7"/>
        <v>0</v>
      </c>
      <c r="O9" s="235">
        <f>N9-Ptnr5!$E$56</f>
        <v>0</v>
      </c>
    </row>
    <row r="10" spans="1:15" x14ac:dyDescent="0.25">
      <c r="A10">
        <v>6</v>
      </c>
      <c r="B10" t="str">
        <f>Ptnr6!C2</f>
        <v>[Enter Here]</v>
      </c>
      <c r="C10" t="str">
        <f>Ptnr6!C4</f>
        <v>[Enter Here]</v>
      </c>
      <c r="D10" s="107">
        <f>Ptnr6!E50</f>
        <v>0</v>
      </c>
      <c r="E10" s="107">
        <f>Ptnr6!E51</f>
        <v>0</v>
      </c>
      <c r="F10" s="107">
        <f>Ptnr6!E53</f>
        <v>0</v>
      </c>
      <c r="G10" s="107">
        <f>Ptnr6!E54</f>
        <v>0</v>
      </c>
      <c r="H10" s="107">
        <f>Ptnr6!E55</f>
        <v>0</v>
      </c>
      <c r="I10" s="107">
        <f t="shared" si="4"/>
        <v>0</v>
      </c>
      <c r="J10" s="107"/>
      <c r="K10" s="107">
        <f t="shared" si="5"/>
        <v>0</v>
      </c>
      <c r="L10" s="183">
        <f>Ptnr6!C5</f>
        <v>1</v>
      </c>
      <c r="M10" s="107">
        <f t="shared" si="6"/>
        <v>0</v>
      </c>
      <c r="N10" s="107">
        <f t="shared" si="7"/>
        <v>0</v>
      </c>
      <c r="O10" s="235">
        <f>N10-Ptnr6!$E$56</f>
        <v>0</v>
      </c>
    </row>
    <row r="11" spans="1:15" x14ac:dyDescent="0.25">
      <c r="A11">
        <v>7</v>
      </c>
      <c r="B11" t="str">
        <f>Ptnr7!C2</f>
        <v>[Enter Here]</v>
      </c>
      <c r="C11" t="str">
        <f>Ptnr7!C4</f>
        <v>[Enter Here]</v>
      </c>
      <c r="D11" s="107">
        <f>Ptnr7!E50</f>
        <v>0</v>
      </c>
      <c r="E11" s="107">
        <f>Ptnr7!E51</f>
        <v>0</v>
      </c>
      <c r="F11" s="107">
        <f>Ptnr7!E53</f>
        <v>0</v>
      </c>
      <c r="G11" s="107">
        <f>Ptnr7!E54</f>
        <v>0</v>
      </c>
      <c r="H11" s="107">
        <f>Ptnr7!E55</f>
        <v>0</v>
      </c>
      <c r="I11" s="107">
        <f t="shared" si="4"/>
        <v>0</v>
      </c>
      <c r="J11" s="107"/>
      <c r="K11" s="107">
        <f t="shared" si="5"/>
        <v>0</v>
      </c>
      <c r="L11" s="183">
        <f>Ptnr7!C5</f>
        <v>1</v>
      </c>
      <c r="M11" s="107">
        <f t="shared" si="6"/>
        <v>0</v>
      </c>
      <c r="N11" s="107">
        <f t="shared" si="7"/>
        <v>0</v>
      </c>
      <c r="O11" s="235">
        <f>N11-Ptnr7!$E$56</f>
        <v>0</v>
      </c>
    </row>
    <row r="12" spans="1:15" x14ac:dyDescent="0.25">
      <c r="A12">
        <v>8</v>
      </c>
      <c r="B12" t="str">
        <f>Ptnr8!C2</f>
        <v>[Enter Here]</v>
      </c>
      <c r="C12" t="str">
        <f>Ptnr8!C4</f>
        <v>[Enter Here]</v>
      </c>
      <c r="D12" s="107">
        <f>Ptnr8!E50</f>
        <v>0</v>
      </c>
      <c r="E12" s="107">
        <f>Ptnr8!E51</f>
        <v>0</v>
      </c>
      <c r="F12" s="107">
        <f>Ptnr8!E53</f>
        <v>0</v>
      </c>
      <c r="G12" s="107">
        <f>Ptnr8!E54</f>
        <v>0</v>
      </c>
      <c r="H12" s="107">
        <f>Ptnr8!E55</f>
        <v>0</v>
      </c>
      <c r="I12" s="107">
        <f t="shared" si="4"/>
        <v>0</v>
      </c>
      <c r="J12" s="107"/>
      <c r="K12" s="107">
        <f t="shared" si="5"/>
        <v>0</v>
      </c>
      <c r="L12" s="183">
        <f>Ptnr8!C5</f>
        <v>1</v>
      </c>
      <c r="M12" s="107">
        <f t="shared" si="6"/>
        <v>0</v>
      </c>
      <c r="N12" s="107">
        <f t="shared" si="7"/>
        <v>0</v>
      </c>
      <c r="O12" s="235">
        <f>N12-Ptnr8!$E$56</f>
        <v>0</v>
      </c>
    </row>
    <row r="13" spans="1:15" x14ac:dyDescent="0.25">
      <c r="A13">
        <v>9</v>
      </c>
      <c r="B13" t="str">
        <f>Ptnr9!C2</f>
        <v>[Enter Here]</v>
      </c>
      <c r="C13" t="str">
        <f>Ptnr9!C4</f>
        <v>[Enter Here]</v>
      </c>
      <c r="D13" s="107">
        <f>Ptnr9!E50</f>
        <v>0</v>
      </c>
      <c r="E13" s="107">
        <f>Ptnr9!E51</f>
        <v>0</v>
      </c>
      <c r="F13" s="107">
        <f>Ptnr9!E53</f>
        <v>0</v>
      </c>
      <c r="G13" s="107">
        <f>Ptnr9!E54</f>
        <v>0</v>
      </c>
      <c r="H13" s="107">
        <f>Ptnr9!E55</f>
        <v>0</v>
      </c>
      <c r="I13" s="107">
        <f t="shared" si="4"/>
        <v>0</v>
      </c>
      <c r="J13" s="107"/>
      <c r="K13" s="107">
        <f t="shared" si="5"/>
        <v>0</v>
      </c>
      <c r="L13" s="183">
        <f>Ptnr9!C5</f>
        <v>1</v>
      </c>
      <c r="M13" s="107">
        <f t="shared" si="6"/>
        <v>0</v>
      </c>
      <c r="N13" s="107">
        <f t="shared" si="7"/>
        <v>0</v>
      </c>
      <c r="O13" s="235">
        <f>N13-Ptnr9!$E$56</f>
        <v>0</v>
      </c>
    </row>
    <row r="14" spans="1:15" x14ac:dyDescent="0.25">
      <c r="A14">
        <v>10</v>
      </c>
      <c r="B14" t="str">
        <f>Ptnr10!C2</f>
        <v>[Enter Here]</v>
      </c>
      <c r="C14" t="str">
        <f>Ptnr10!C4</f>
        <v>[Enter Here]</v>
      </c>
      <c r="D14" s="107">
        <f>Ptnr10!E50</f>
        <v>0</v>
      </c>
      <c r="E14" s="107">
        <f>Ptnr10!E51</f>
        <v>0</v>
      </c>
      <c r="F14" s="107">
        <f>Ptnr10!E53</f>
        <v>0</v>
      </c>
      <c r="G14" s="107">
        <f>Ptnr10!E54</f>
        <v>0</v>
      </c>
      <c r="H14" s="107">
        <f>Ptnr10!E55</f>
        <v>0</v>
      </c>
      <c r="I14" s="107">
        <f t="shared" si="4"/>
        <v>0</v>
      </c>
      <c r="J14" s="107"/>
      <c r="K14" s="107">
        <f t="shared" si="5"/>
        <v>0</v>
      </c>
      <c r="L14" s="183">
        <f>Ptnr10!C5</f>
        <v>1</v>
      </c>
      <c r="M14" s="107">
        <f t="shared" si="6"/>
        <v>0</v>
      </c>
      <c r="N14" s="107">
        <f t="shared" si="7"/>
        <v>0</v>
      </c>
      <c r="O14" s="235">
        <f>N14-Ptnr10!$E$56</f>
        <v>0</v>
      </c>
    </row>
    <row r="15" spans="1:15" x14ac:dyDescent="0.25">
      <c r="A15">
        <v>11</v>
      </c>
      <c r="B15" t="str">
        <f>Ptnr11!C2</f>
        <v>[Enter Here]</v>
      </c>
      <c r="C15" t="str">
        <f>Ptnr11!C4</f>
        <v>[Enter Here]</v>
      </c>
      <c r="D15" s="107">
        <f>Ptnr11!E50</f>
        <v>0</v>
      </c>
      <c r="E15" s="107">
        <f>Ptnr11!E51</f>
        <v>0</v>
      </c>
      <c r="F15" s="107">
        <f>Ptnr11!E53</f>
        <v>0</v>
      </c>
      <c r="G15" s="107">
        <f>Ptnr11!E54</f>
        <v>0</v>
      </c>
      <c r="H15" s="107">
        <f>Ptnr11!E55</f>
        <v>0</v>
      </c>
      <c r="I15" s="107">
        <f t="shared" ref="I15:I24" si="8">(D15+E15-H15)*0.25</f>
        <v>0</v>
      </c>
      <c r="J15" s="107"/>
      <c r="K15" s="107">
        <f t="shared" ref="K15:K24" si="9">D15+E15+F15+G15+I15+J15</f>
        <v>0</v>
      </c>
      <c r="L15" s="183">
        <f>Ptnr11!C5</f>
        <v>1</v>
      </c>
      <c r="M15" s="107">
        <f t="shared" ref="M15:M16" si="10">K15*L15</f>
        <v>0</v>
      </c>
      <c r="N15" s="107">
        <f t="shared" ref="N15:N16" si="11">M15</f>
        <v>0</v>
      </c>
      <c r="O15" s="235">
        <f>N15-Ptnr11!$E$56</f>
        <v>0</v>
      </c>
    </row>
    <row r="16" spans="1:15" x14ac:dyDescent="0.25">
      <c r="A16">
        <v>12</v>
      </c>
      <c r="B16" t="str">
        <f>Ptnr12!C2</f>
        <v>[Enter Here]</v>
      </c>
      <c r="C16" t="str">
        <f>Ptnr12!C4</f>
        <v>[Enter Here]</v>
      </c>
      <c r="D16" s="107">
        <f>Ptnr12!E50</f>
        <v>0</v>
      </c>
      <c r="E16" s="107">
        <f>Ptnr12!E51</f>
        <v>0</v>
      </c>
      <c r="F16" s="107">
        <f>Ptnr12!E53</f>
        <v>0</v>
      </c>
      <c r="G16" s="107">
        <f>Ptnr12!E54</f>
        <v>0</v>
      </c>
      <c r="H16" s="107">
        <f>Ptnr12!E55</f>
        <v>0</v>
      </c>
      <c r="I16" s="107">
        <f t="shared" si="8"/>
        <v>0</v>
      </c>
      <c r="J16" s="107"/>
      <c r="K16" s="107">
        <f t="shared" si="9"/>
        <v>0</v>
      </c>
      <c r="L16" s="183">
        <f>Ptnr12!C5</f>
        <v>1</v>
      </c>
      <c r="M16" s="107">
        <f t="shared" si="10"/>
        <v>0</v>
      </c>
      <c r="N16" s="107">
        <f t="shared" si="11"/>
        <v>0</v>
      </c>
      <c r="O16" s="235">
        <f>N16-Ptnr12!$E$56</f>
        <v>0</v>
      </c>
    </row>
    <row r="17" spans="1:15" x14ac:dyDescent="0.25">
      <c r="A17">
        <v>13</v>
      </c>
      <c r="B17" t="str">
        <f>Ptnr13!C2</f>
        <v>[Enter Here]</v>
      </c>
      <c r="C17" t="str">
        <f>Ptnr13!C4</f>
        <v>[Enter Here]</v>
      </c>
      <c r="D17" s="107">
        <f>Ptnr13!E50</f>
        <v>0</v>
      </c>
      <c r="E17" s="107">
        <f>Ptnr13!E51</f>
        <v>0</v>
      </c>
      <c r="F17" s="107">
        <f>Ptnr13!E53</f>
        <v>0</v>
      </c>
      <c r="G17" s="107">
        <f>Ptnr13!E54</f>
        <v>0</v>
      </c>
      <c r="H17" s="107">
        <f>Ptnr13!E55</f>
        <v>0</v>
      </c>
      <c r="I17" s="107">
        <f t="shared" si="8"/>
        <v>0</v>
      </c>
      <c r="J17" s="107"/>
      <c r="K17" s="107">
        <f t="shared" si="9"/>
        <v>0</v>
      </c>
      <c r="L17" s="183">
        <f>Ptnr13!C5</f>
        <v>1</v>
      </c>
      <c r="M17" s="107">
        <f t="shared" ref="M17:M24" si="12">K17*L17</f>
        <v>0</v>
      </c>
      <c r="N17" s="107">
        <f t="shared" ref="N17:N24" si="13">M17</f>
        <v>0</v>
      </c>
      <c r="O17" s="235">
        <f>N17-Ptnr13!$E$56</f>
        <v>0</v>
      </c>
    </row>
    <row r="18" spans="1:15" x14ac:dyDescent="0.25">
      <c r="A18">
        <v>14</v>
      </c>
      <c r="B18" t="str">
        <f>Ptnr14!C2</f>
        <v>[Enter Here]</v>
      </c>
      <c r="C18" s="183" t="str">
        <f>Ptnr14!C4</f>
        <v>[Enter Here]</v>
      </c>
      <c r="D18" s="107">
        <f>Ptnr14!E50</f>
        <v>0</v>
      </c>
      <c r="E18" s="107">
        <f>Ptnr14!E51</f>
        <v>0</v>
      </c>
      <c r="F18" s="107">
        <f>Ptnr14!E53</f>
        <v>0</v>
      </c>
      <c r="G18" s="107">
        <f>Ptnr14!E54</f>
        <v>0</v>
      </c>
      <c r="H18" s="107">
        <f>Ptnr14!E55</f>
        <v>0</v>
      </c>
      <c r="I18" s="107">
        <f t="shared" si="8"/>
        <v>0</v>
      </c>
      <c r="J18" s="107"/>
      <c r="K18" s="107">
        <f t="shared" si="9"/>
        <v>0</v>
      </c>
      <c r="L18" s="183">
        <f>Ptnr14!C5</f>
        <v>1</v>
      </c>
      <c r="M18" s="107">
        <f t="shared" si="12"/>
        <v>0</v>
      </c>
      <c r="N18" s="107">
        <f t="shared" si="13"/>
        <v>0</v>
      </c>
      <c r="O18" s="235">
        <f>N18-Ptnr14!$E$56</f>
        <v>0</v>
      </c>
    </row>
    <row r="19" spans="1:15" x14ac:dyDescent="0.25">
      <c r="A19">
        <v>15</v>
      </c>
      <c r="B19" t="str">
        <f>Ptnr15!C2</f>
        <v>[Enter Here]</v>
      </c>
      <c r="C19" s="183" t="str">
        <f>Ptnr15!C4</f>
        <v>[Enter Here]</v>
      </c>
      <c r="D19" s="107">
        <f>Ptnr15!E50</f>
        <v>0</v>
      </c>
      <c r="E19" s="107">
        <f>Ptnr15!E51</f>
        <v>0</v>
      </c>
      <c r="F19" s="107">
        <f>Ptnr15!E53</f>
        <v>0</v>
      </c>
      <c r="G19" s="107">
        <f>Ptnr15!E54</f>
        <v>0</v>
      </c>
      <c r="H19" s="107">
        <f>Ptnr15!E55</f>
        <v>0</v>
      </c>
      <c r="I19" s="107">
        <f t="shared" si="8"/>
        <v>0</v>
      </c>
      <c r="J19" s="107"/>
      <c r="K19" s="107">
        <f t="shared" si="9"/>
        <v>0</v>
      </c>
      <c r="L19" s="183">
        <f>Ptnr15!C5</f>
        <v>1</v>
      </c>
      <c r="M19" s="107">
        <f t="shared" si="12"/>
        <v>0</v>
      </c>
      <c r="N19" s="107">
        <f t="shared" si="13"/>
        <v>0</v>
      </c>
      <c r="O19" s="235">
        <f>N19-Ptnr15!$E$56</f>
        <v>0</v>
      </c>
    </row>
    <row r="20" spans="1:15" x14ac:dyDescent="0.25">
      <c r="A20">
        <v>16</v>
      </c>
      <c r="B20" t="str">
        <f>Ptnr16!C2</f>
        <v>[Enter Here]</v>
      </c>
      <c r="C20" s="183" t="str">
        <f>Ptnr16!C4</f>
        <v>[Enter Here]</v>
      </c>
      <c r="D20" s="107">
        <f>Ptnr16!E50</f>
        <v>0</v>
      </c>
      <c r="E20" s="107">
        <f>Ptnr16!E51</f>
        <v>0</v>
      </c>
      <c r="F20" s="107">
        <f>Ptnr16!E53</f>
        <v>0</v>
      </c>
      <c r="G20" s="107">
        <f>Ptnr16!E54</f>
        <v>0</v>
      </c>
      <c r="H20" s="107">
        <f>Ptnr16!E55</f>
        <v>0</v>
      </c>
      <c r="I20" s="107">
        <f t="shared" si="8"/>
        <v>0</v>
      </c>
      <c r="J20" s="107"/>
      <c r="K20" s="107">
        <f t="shared" si="9"/>
        <v>0</v>
      </c>
      <c r="L20" s="183">
        <f>Ptnr16!C5</f>
        <v>1</v>
      </c>
      <c r="M20" s="107">
        <f t="shared" si="12"/>
        <v>0</v>
      </c>
      <c r="N20" s="107">
        <f t="shared" si="13"/>
        <v>0</v>
      </c>
      <c r="O20" s="235">
        <f>N20-Ptnr16!$E$56</f>
        <v>0</v>
      </c>
    </row>
    <row r="21" spans="1:15" x14ac:dyDescent="0.25">
      <c r="A21">
        <v>17</v>
      </c>
      <c r="B21" t="str">
        <f>Ptnr17!C2</f>
        <v>[Enter Here]</v>
      </c>
      <c r="C21" s="183" t="str">
        <f>Ptnr17!C4</f>
        <v>[Enter Here]</v>
      </c>
      <c r="D21" s="107">
        <f>Ptnr17!E50</f>
        <v>0</v>
      </c>
      <c r="E21" s="107">
        <f>Ptnr17!E51</f>
        <v>0</v>
      </c>
      <c r="F21" s="107">
        <f>Ptnr17!E53</f>
        <v>0</v>
      </c>
      <c r="G21" s="107">
        <f>Ptnr17!E54</f>
        <v>0</v>
      </c>
      <c r="H21" s="107">
        <f>Ptnr17!E55</f>
        <v>0</v>
      </c>
      <c r="I21" s="107">
        <f t="shared" si="8"/>
        <v>0</v>
      </c>
      <c r="J21" s="107"/>
      <c r="K21" s="107">
        <f t="shared" si="9"/>
        <v>0</v>
      </c>
      <c r="L21" s="183">
        <f>Ptnr17!C5</f>
        <v>1</v>
      </c>
      <c r="M21" s="107">
        <f t="shared" si="12"/>
        <v>0</v>
      </c>
      <c r="N21" s="107">
        <f t="shared" si="13"/>
        <v>0</v>
      </c>
      <c r="O21" s="235">
        <f>N21-Ptnr17!$E$56</f>
        <v>0</v>
      </c>
    </row>
    <row r="22" spans="1:15" x14ac:dyDescent="0.25">
      <c r="A22">
        <v>18</v>
      </c>
      <c r="B22" t="str">
        <f>Ptnr18!C2</f>
        <v>[Enter Here]</v>
      </c>
      <c r="C22" s="183" t="str">
        <f>Ptnr18!C4</f>
        <v>[Enter Here]</v>
      </c>
      <c r="D22" s="107">
        <f>Ptnr18!E50</f>
        <v>0</v>
      </c>
      <c r="E22" s="107">
        <f>Ptnr18!E51</f>
        <v>0</v>
      </c>
      <c r="F22" s="107">
        <f>Ptnr18!E53</f>
        <v>0</v>
      </c>
      <c r="G22" s="107">
        <f>Ptnr18!E54</f>
        <v>0</v>
      </c>
      <c r="H22" s="107">
        <f>Ptnr18!E55</f>
        <v>0</v>
      </c>
      <c r="I22" s="107">
        <f t="shared" si="8"/>
        <v>0</v>
      </c>
      <c r="J22" s="107"/>
      <c r="K22" s="107">
        <f t="shared" si="9"/>
        <v>0</v>
      </c>
      <c r="L22" s="183">
        <f>Ptnr18!C5</f>
        <v>1</v>
      </c>
      <c r="M22" s="107">
        <f t="shared" si="12"/>
        <v>0</v>
      </c>
      <c r="N22" s="107">
        <f t="shared" si="13"/>
        <v>0</v>
      </c>
      <c r="O22" s="235">
        <f>N22-Ptnr18!$E$56</f>
        <v>0</v>
      </c>
    </row>
    <row r="23" spans="1:15" x14ac:dyDescent="0.25">
      <c r="A23">
        <v>19</v>
      </c>
      <c r="B23" t="str">
        <f>Ptnr19!C2</f>
        <v>[Enter Here]</v>
      </c>
      <c r="C23" s="183" t="str">
        <f>Ptnr19!C4</f>
        <v>[Enter Here]</v>
      </c>
      <c r="D23" s="107">
        <f>Ptnr19!E50</f>
        <v>0</v>
      </c>
      <c r="E23" s="107">
        <f>Ptnr19!E51</f>
        <v>0</v>
      </c>
      <c r="F23" s="107">
        <f>Ptnr19!E53</f>
        <v>0</v>
      </c>
      <c r="G23" s="107">
        <f>Ptnr19!E54</f>
        <v>0</v>
      </c>
      <c r="H23" s="107">
        <f>Ptnr19!E55</f>
        <v>0</v>
      </c>
      <c r="I23" s="107">
        <f t="shared" si="8"/>
        <v>0</v>
      </c>
      <c r="J23" s="107"/>
      <c r="K23" s="107">
        <f t="shared" si="9"/>
        <v>0</v>
      </c>
      <c r="L23" s="183">
        <f>Ptnr19!C5</f>
        <v>1</v>
      </c>
      <c r="M23" s="107">
        <f t="shared" si="12"/>
        <v>0</v>
      </c>
      <c r="N23" s="107">
        <f t="shared" si="13"/>
        <v>0</v>
      </c>
      <c r="O23" s="235">
        <f>N23-Ptnr19!$E$56</f>
        <v>0</v>
      </c>
    </row>
    <row r="24" spans="1:15" x14ac:dyDescent="0.25">
      <c r="A24">
        <v>20</v>
      </c>
      <c r="B24" t="str">
        <f>Ptnr20!C2</f>
        <v>[Enter Here]</v>
      </c>
      <c r="C24" s="183" t="str">
        <f>Ptnr20!C4</f>
        <v>[Enter Here]</v>
      </c>
      <c r="D24" s="107">
        <f>Ptnr20!E50</f>
        <v>0</v>
      </c>
      <c r="E24" s="107">
        <f>Ptnr20!E51</f>
        <v>0</v>
      </c>
      <c r="F24" s="107">
        <f>Ptnr20!E53</f>
        <v>0</v>
      </c>
      <c r="G24" s="107">
        <f>Ptnr20!E54</f>
        <v>0</v>
      </c>
      <c r="H24" s="107">
        <f>Ptnr20!E55</f>
        <v>0</v>
      </c>
      <c r="I24" s="107">
        <f t="shared" si="8"/>
        <v>0</v>
      </c>
      <c r="J24" s="107"/>
      <c r="K24" s="107">
        <f t="shared" si="9"/>
        <v>0</v>
      </c>
      <c r="L24" s="183">
        <f>Ptnr20!C5</f>
        <v>1</v>
      </c>
      <c r="M24" s="107">
        <f t="shared" si="12"/>
        <v>0</v>
      </c>
      <c r="N24" s="107">
        <f t="shared" si="13"/>
        <v>0</v>
      </c>
      <c r="O24" s="235">
        <f>N24-Ptnr20!$E$56</f>
        <v>0</v>
      </c>
    </row>
    <row r="25" spans="1:15" x14ac:dyDescent="0.25">
      <c r="A25">
        <v>21</v>
      </c>
      <c r="B25" t="str">
        <f>Ptnr21!C2</f>
        <v>[Enter Here]</v>
      </c>
      <c r="C25" s="183" t="str">
        <f>Ptnr21!C4</f>
        <v>[Enter Here]</v>
      </c>
      <c r="D25" s="107">
        <f>Ptnr21!E50</f>
        <v>0</v>
      </c>
      <c r="E25" s="107">
        <f>Ptnr21!E51</f>
        <v>0</v>
      </c>
      <c r="F25" s="107">
        <f>Ptnr21!E53</f>
        <v>0</v>
      </c>
      <c r="G25" s="107">
        <f>Ptnr21!E54</f>
        <v>0</v>
      </c>
      <c r="H25" s="107">
        <f>Ptnr21!E55</f>
        <v>0</v>
      </c>
      <c r="I25" s="107">
        <f t="shared" ref="I25" si="14">(D25+E25-H25)*0.25</f>
        <v>0</v>
      </c>
      <c r="J25" s="107"/>
      <c r="K25" s="107">
        <f t="shared" ref="K25" si="15">D25+E25+F25+G25+I25+J25</f>
        <v>0</v>
      </c>
      <c r="L25" s="183">
        <f>Ptnr21!C5</f>
        <v>1</v>
      </c>
      <c r="M25" s="107">
        <f t="shared" ref="M25" si="16">K25*L25</f>
        <v>0</v>
      </c>
      <c r="N25" s="107">
        <f t="shared" ref="N25" si="17">M25</f>
        <v>0</v>
      </c>
      <c r="O25" s="235">
        <f>N25-Ptnr21!$E$56</f>
        <v>0</v>
      </c>
    </row>
    <row r="26" spans="1:15" x14ac:dyDescent="0.25">
      <c r="A26">
        <v>22</v>
      </c>
      <c r="B26" t="str">
        <f>Ptnr22!C2</f>
        <v>[Enter Here]</v>
      </c>
      <c r="C26" s="183" t="str">
        <f>Ptnr22!C4</f>
        <v>[Enter Here]</v>
      </c>
      <c r="D26" s="107">
        <f>Ptnr22!E50</f>
        <v>0</v>
      </c>
      <c r="E26" s="107">
        <f>Ptnr22!E51</f>
        <v>0</v>
      </c>
      <c r="F26" s="107">
        <f>Ptnr22!E53</f>
        <v>0</v>
      </c>
      <c r="G26" s="107">
        <f>Ptnr22!E54</f>
        <v>0</v>
      </c>
      <c r="H26" s="107">
        <f>Ptnr22!E55</f>
        <v>0</v>
      </c>
      <c r="I26" s="107">
        <f t="shared" ref="I26" si="18">(D26+E26-H26)*0.25</f>
        <v>0</v>
      </c>
      <c r="J26" s="107"/>
      <c r="K26" s="107">
        <f t="shared" ref="K26" si="19">D26+E26+F26+G26+I26+J26</f>
        <v>0</v>
      </c>
      <c r="L26" s="183">
        <f>Ptnr22!C5</f>
        <v>1</v>
      </c>
      <c r="M26" s="107">
        <f t="shared" ref="M26" si="20">K26*L26</f>
        <v>0</v>
      </c>
      <c r="N26" s="107">
        <f t="shared" ref="N26" si="21">M26</f>
        <v>0</v>
      </c>
      <c r="O26" s="235">
        <f>N26-Ptnr22!$E$56</f>
        <v>0</v>
      </c>
    </row>
    <row r="27" spans="1:15" ht="15.75" thickBot="1" x14ac:dyDescent="0.3">
      <c r="D27" s="107"/>
      <c r="E27" s="107"/>
      <c r="F27" s="107"/>
      <c r="G27" s="107"/>
      <c r="H27" s="107"/>
      <c r="I27" s="107"/>
      <c r="J27" s="107"/>
      <c r="K27" s="107"/>
      <c r="L27" s="183"/>
      <c r="M27" s="107"/>
      <c r="N27" s="107"/>
      <c r="O27" s="235"/>
    </row>
    <row r="28" spans="1:15" ht="15.75" thickBot="1" x14ac:dyDescent="0.3">
      <c r="B28" s="236" t="s">
        <v>14</v>
      </c>
      <c r="C28" s="236"/>
      <c r="D28" s="237">
        <f>SUM(D5:D27)</f>
        <v>0</v>
      </c>
      <c r="E28" s="237">
        <f t="shared" ref="E28:K28" si="22">SUM(E5:E27)</f>
        <v>0</v>
      </c>
      <c r="F28" s="237">
        <f t="shared" si="22"/>
        <v>0</v>
      </c>
      <c r="G28" s="237">
        <f t="shared" si="22"/>
        <v>0</v>
      </c>
      <c r="H28" s="237">
        <f t="shared" si="22"/>
        <v>0</v>
      </c>
      <c r="I28" s="237">
        <f t="shared" si="22"/>
        <v>0</v>
      </c>
      <c r="J28" s="237">
        <f t="shared" si="22"/>
        <v>0</v>
      </c>
      <c r="K28" s="237">
        <f t="shared" si="22"/>
        <v>0</v>
      </c>
      <c r="L28" s="237"/>
      <c r="M28" s="237">
        <f t="shared" ref="M28:N28" si="23">SUM(M5:M27)</f>
        <v>0</v>
      </c>
      <c r="N28" s="237">
        <f t="shared" si="23"/>
        <v>0</v>
      </c>
    </row>
    <row r="29" spans="1:15" ht="15.75" thickTop="1" x14ac:dyDescent="0.25"/>
  </sheetData>
  <sheetProtection password="8A5C"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S29"/>
  <sheetViews>
    <sheetView workbookViewId="0">
      <selection activeCell="T18" sqref="T18"/>
    </sheetView>
  </sheetViews>
  <sheetFormatPr defaultColWidth="8.85546875" defaultRowHeight="15" x14ac:dyDescent="0.25"/>
  <cols>
    <col min="1" max="1" width="8.85546875" style="112"/>
    <col min="2" max="2" width="12.140625" style="112" customWidth="1"/>
    <col min="3" max="16384" width="8.85546875" style="112"/>
  </cols>
  <sheetData>
    <row r="3" spans="1:17" ht="15.75" thickBot="1" x14ac:dyDescent="0.3"/>
    <row r="4" spans="1:17" ht="15.75" thickBot="1" x14ac:dyDescent="0.3">
      <c r="B4" s="238" t="s">
        <v>180</v>
      </c>
      <c r="C4" s="120" t="s">
        <v>0</v>
      </c>
      <c r="D4" s="120" t="s">
        <v>1</v>
      </c>
      <c r="E4" s="120" t="s">
        <v>2</v>
      </c>
      <c r="F4" s="120" t="s">
        <v>3</v>
      </c>
      <c r="G4" s="120" t="s">
        <v>4</v>
      </c>
      <c r="H4" s="120" t="s">
        <v>5</v>
      </c>
      <c r="I4" s="120" t="s">
        <v>6</v>
      </c>
      <c r="J4" s="120" t="s">
        <v>7</v>
      </c>
      <c r="K4" s="120" t="s">
        <v>8</v>
      </c>
      <c r="L4" s="120" t="s">
        <v>9</v>
      </c>
      <c r="M4" s="120" t="s">
        <v>10</v>
      </c>
      <c r="N4" s="120" t="s">
        <v>11</v>
      </c>
      <c r="O4" s="120" t="s">
        <v>12</v>
      </c>
      <c r="P4" s="120" t="s">
        <v>13</v>
      </c>
      <c r="Q4" s="238" t="s">
        <v>14</v>
      </c>
    </row>
    <row r="5" spans="1:17" x14ac:dyDescent="0.25">
      <c r="B5" s="239" t="str">
        <f>'Ptnr1-UCD'!C2</f>
        <v>UCD</v>
      </c>
      <c r="C5" s="240">
        <f>'Ptnr1-UCD'!F19</f>
        <v>0</v>
      </c>
      <c r="D5" s="240">
        <f>'Ptnr1-UCD'!G19</f>
        <v>0</v>
      </c>
      <c r="E5" s="240">
        <f>'Ptnr1-UCD'!H19</f>
        <v>0</v>
      </c>
      <c r="F5" s="240">
        <f>'Ptnr1-UCD'!I19</f>
        <v>0</v>
      </c>
      <c r="G5" s="240">
        <f>'Ptnr1-UCD'!J19</f>
        <v>0</v>
      </c>
      <c r="H5" s="240">
        <f>'Ptnr1-UCD'!K19</f>
        <v>0</v>
      </c>
      <c r="I5" s="240">
        <f>'Ptnr1-UCD'!L19</f>
        <v>0</v>
      </c>
      <c r="J5" s="240">
        <f>'Ptnr1-UCD'!M19</f>
        <v>0</v>
      </c>
      <c r="K5" s="240">
        <f>'Ptnr1-UCD'!N19</f>
        <v>0</v>
      </c>
      <c r="L5" s="240">
        <f>'Ptnr1-UCD'!O19</f>
        <v>0</v>
      </c>
      <c r="M5" s="240">
        <f>'Ptnr1-UCD'!P19</f>
        <v>0</v>
      </c>
      <c r="N5" s="240">
        <f>'Ptnr1-UCD'!Q19</f>
        <v>0</v>
      </c>
      <c r="O5" s="240">
        <f>'Ptnr1-UCD'!R19</f>
        <v>0</v>
      </c>
      <c r="P5" s="240">
        <f>'Ptnr1-UCD'!S19</f>
        <v>0</v>
      </c>
      <c r="Q5" s="239">
        <f>SUM(C5:P5)</f>
        <v>0</v>
      </c>
    </row>
    <row r="6" spans="1:17" x14ac:dyDescent="0.25">
      <c r="A6" s="112">
        <v>2</v>
      </c>
      <c r="B6" s="239" t="str">
        <f>Ptnr2!C2</f>
        <v>[Enter Here]</v>
      </c>
      <c r="C6" s="240">
        <f>Ptnr2!F19</f>
        <v>0</v>
      </c>
      <c r="D6" s="240">
        <f>Ptnr2!G19</f>
        <v>0</v>
      </c>
      <c r="E6" s="240">
        <f>Ptnr2!H19</f>
        <v>0</v>
      </c>
      <c r="F6" s="240">
        <f>Ptnr2!I19</f>
        <v>0</v>
      </c>
      <c r="G6" s="240">
        <f>Ptnr2!J19</f>
        <v>0</v>
      </c>
      <c r="H6" s="240">
        <f>Ptnr2!K19</f>
        <v>0</v>
      </c>
      <c r="I6" s="240">
        <f>Ptnr2!L19</f>
        <v>0</v>
      </c>
      <c r="J6" s="240">
        <f>Ptnr2!M19</f>
        <v>0</v>
      </c>
      <c r="K6" s="240">
        <f>Ptnr2!N19</f>
        <v>0</v>
      </c>
      <c r="L6" s="240">
        <f>Ptnr2!O19</f>
        <v>0</v>
      </c>
      <c r="M6" s="240">
        <f>Ptnr2!P19</f>
        <v>0</v>
      </c>
      <c r="N6" s="240">
        <f>Ptnr2!Q19</f>
        <v>0</v>
      </c>
      <c r="O6" s="240">
        <f>Ptnr2!R19</f>
        <v>0</v>
      </c>
      <c r="P6" s="240">
        <f>Ptnr2!S19</f>
        <v>0</v>
      </c>
      <c r="Q6" s="239">
        <f t="shared" ref="Q6:Q16" si="0">SUM(C6:P6)</f>
        <v>0</v>
      </c>
    </row>
    <row r="7" spans="1:17" x14ac:dyDescent="0.25">
      <c r="A7" s="112">
        <v>3</v>
      </c>
      <c r="B7" s="239" t="str">
        <f>Ptnr3!C2</f>
        <v>[Enter Here]</v>
      </c>
      <c r="C7" s="240">
        <f>Ptnr3!F19</f>
        <v>0</v>
      </c>
      <c r="D7" s="240">
        <f>Ptnr3!G19</f>
        <v>0</v>
      </c>
      <c r="E7" s="240">
        <f>Ptnr3!H19</f>
        <v>0</v>
      </c>
      <c r="F7" s="240">
        <f>Ptnr3!I19</f>
        <v>0</v>
      </c>
      <c r="G7" s="240">
        <f>Ptnr3!J19</f>
        <v>0</v>
      </c>
      <c r="H7" s="240">
        <f>Ptnr3!K19</f>
        <v>0</v>
      </c>
      <c r="I7" s="240">
        <f>Ptnr3!L19</f>
        <v>0</v>
      </c>
      <c r="J7" s="240">
        <f>Ptnr3!M19</f>
        <v>0</v>
      </c>
      <c r="K7" s="240">
        <f>Ptnr3!N19</f>
        <v>0</v>
      </c>
      <c r="L7" s="240">
        <f>Ptnr3!O19</f>
        <v>0</v>
      </c>
      <c r="M7" s="240">
        <f>Ptnr3!P19</f>
        <v>0</v>
      </c>
      <c r="N7" s="240">
        <f>Ptnr3!Q19</f>
        <v>0</v>
      </c>
      <c r="O7" s="240">
        <f>Ptnr3!R19</f>
        <v>0</v>
      </c>
      <c r="P7" s="240">
        <f>Ptnr3!S19</f>
        <v>0</v>
      </c>
      <c r="Q7" s="239">
        <f t="shared" si="0"/>
        <v>0</v>
      </c>
    </row>
    <row r="8" spans="1:17" x14ac:dyDescent="0.25">
      <c r="A8" s="112">
        <v>4</v>
      </c>
      <c r="B8" s="239" t="str">
        <f>Ptnr4!C2</f>
        <v>[Enter Here]</v>
      </c>
      <c r="C8" s="240">
        <f>Ptnr4!F19</f>
        <v>0</v>
      </c>
      <c r="D8" s="240">
        <f>Ptnr4!G19</f>
        <v>0</v>
      </c>
      <c r="E8" s="240">
        <f>Ptnr4!H19</f>
        <v>0</v>
      </c>
      <c r="F8" s="240">
        <f>Ptnr4!I19</f>
        <v>0</v>
      </c>
      <c r="G8" s="240">
        <f>Ptnr4!J19</f>
        <v>0</v>
      </c>
      <c r="H8" s="240">
        <f>Ptnr4!K19</f>
        <v>0</v>
      </c>
      <c r="I8" s="240">
        <f>Ptnr4!L19</f>
        <v>0</v>
      </c>
      <c r="J8" s="240">
        <f>Ptnr4!M19</f>
        <v>0</v>
      </c>
      <c r="K8" s="240">
        <f>Ptnr4!N19</f>
        <v>0</v>
      </c>
      <c r="L8" s="240">
        <f>Ptnr4!O19</f>
        <v>0</v>
      </c>
      <c r="M8" s="240">
        <f>Ptnr4!P19</f>
        <v>0</v>
      </c>
      <c r="N8" s="240">
        <f>Ptnr4!Q19</f>
        <v>0</v>
      </c>
      <c r="O8" s="240">
        <f>Ptnr4!R19</f>
        <v>0</v>
      </c>
      <c r="P8" s="240">
        <f>Ptnr4!S19</f>
        <v>0</v>
      </c>
      <c r="Q8" s="239">
        <f t="shared" si="0"/>
        <v>0</v>
      </c>
    </row>
    <row r="9" spans="1:17" x14ac:dyDescent="0.25">
      <c r="A9" s="112">
        <v>5</v>
      </c>
      <c r="B9" s="239" t="str">
        <f>Ptnr5!C2</f>
        <v>[Enter Here]</v>
      </c>
      <c r="C9" s="240">
        <f>Ptnr5!F19</f>
        <v>0</v>
      </c>
      <c r="D9" s="240">
        <f>Ptnr5!G19</f>
        <v>0</v>
      </c>
      <c r="E9" s="240">
        <f>Ptnr5!H19</f>
        <v>0</v>
      </c>
      <c r="F9" s="240">
        <f>Ptnr5!I19</f>
        <v>0</v>
      </c>
      <c r="G9" s="240">
        <f>Ptnr5!J19</f>
        <v>0</v>
      </c>
      <c r="H9" s="240">
        <f>Ptnr5!K19</f>
        <v>0</v>
      </c>
      <c r="I9" s="240">
        <f>Ptnr5!L19</f>
        <v>0</v>
      </c>
      <c r="J9" s="240">
        <f>Ptnr5!M19</f>
        <v>0</v>
      </c>
      <c r="K9" s="240">
        <f>Ptnr5!N19</f>
        <v>0</v>
      </c>
      <c r="L9" s="240">
        <f>Ptnr5!O19</f>
        <v>0</v>
      </c>
      <c r="M9" s="240">
        <f>Ptnr5!P19</f>
        <v>0</v>
      </c>
      <c r="N9" s="240">
        <f>Ptnr5!Q19</f>
        <v>0</v>
      </c>
      <c r="O9" s="240">
        <f>Ptnr5!R19</f>
        <v>0</v>
      </c>
      <c r="P9" s="240">
        <f>Ptnr5!S19</f>
        <v>0</v>
      </c>
      <c r="Q9" s="239">
        <f t="shared" si="0"/>
        <v>0</v>
      </c>
    </row>
    <row r="10" spans="1:17" x14ac:dyDescent="0.25">
      <c r="A10" s="112">
        <v>6</v>
      </c>
      <c r="B10" s="239" t="str">
        <f>Ptnr6!C2</f>
        <v>[Enter Here]</v>
      </c>
      <c r="C10" s="240">
        <f>Ptnr6!F19</f>
        <v>0</v>
      </c>
      <c r="D10" s="240">
        <f>Ptnr6!G19</f>
        <v>0</v>
      </c>
      <c r="E10" s="240">
        <f>Ptnr6!H19</f>
        <v>0</v>
      </c>
      <c r="F10" s="240">
        <f>Ptnr6!I19</f>
        <v>0</v>
      </c>
      <c r="G10" s="240">
        <f>Ptnr6!J19</f>
        <v>0</v>
      </c>
      <c r="H10" s="240">
        <f>Ptnr6!K19</f>
        <v>0</v>
      </c>
      <c r="I10" s="240">
        <f>Ptnr6!L19</f>
        <v>0</v>
      </c>
      <c r="J10" s="240">
        <f>Ptnr6!M19</f>
        <v>0</v>
      </c>
      <c r="K10" s="240">
        <f>Ptnr6!N19</f>
        <v>0</v>
      </c>
      <c r="L10" s="240">
        <f>Ptnr6!O19</f>
        <v>0</v>
      </c>
      <c r="M10" s="240">
        <f>Ptnr6!P19</f>
        <v>0</v>
      </c>
      <c r="N10" s="240">
        <f>Ptnr6!Q19</f>
        <v>0</v>
      </c>
      <c r="O10" s="240">
        <f>Ptnr6!R19</f>
        <v>0</v>
      </c>
      <c r="P10" s="240">
        <f>Ptnr6!S19</f>
        <v>0</v>
      </c>
      <c r="Q10" s="239">
        <f t="shared" si="0"/>
        <v>0</v>
      </c>
    </row>
    <row r="11" spans="1:17" x14ac:dyDescent="0.25">
      <c r="A11" s="112">
        <v>7</v>
      </c>
      <c r="B11" s="239" t="str">
        <f>Ptnr7!C2</f>
        <v>[Enter Here]</v>
      </c>
      <c r="C11" s="240">
        <f>Ptnr7!F19</f>
        <v>0</v>
      </c>
      <c r="D11" s="240">
        <f>Ptnr7!G19</f>
        <v>0</v>
      </c>
      <c r="E11" s="240">
        <f>Ptnr7!H19</f>
        <v>0</v>
      </c>
      <c r="F11" s="240">
        <f>Ptnr7!I19</f>
        <v>0</v>
      </c>
      <c r="G11" s="240">
        <f>Ptnr7!J19</f>
        <v>0</v>
      </c>
      <c r="H11" s="240">
        <f>Ptnr7!K19</f>
        <v>0</v>
      </c>
      <c r="I11" s="240">
        <f>Ptnr7!L19</f>
        <v>0</v>
      </c>
      <c r="J11" s="240">
        <f>Ptnr7!M19</f>
        <v>0</v>
      </c>
      <c r="K11" s="240">
        <f>Ptnr7!N19</f>
        <v>0</v>
      </c>
      <c r="L11" s="240">
        <f>Ptnr7!O19</f>
        <v>0</v>
      </c>
      <c r="M11" s="240">
        <f>Ptnr7!P19</f>
        <v>0</v>
      </c>
      <c r="N11" s="240">
        <f>Ptnr7!Q19</f>
        <v>0</v>
      </c>
      <c r="O11" s="240">
        <f>Ptnr7!R19</f>
        <v>0</v>
      </c>
      <c r="P11" s="240">
        <f>Ptnr7!S19</f>
        <v>0</v>
      </c>
      <c r="Q11" s="239">
        <f t="shared" si="0"/>
        <v>0</v>
      </c>
    </row>
    <row r="12" spans="1:17" x14ac:dyDescent="0.25">
      <c r="A12" s="112">
        <v>8</v>
      </c>
      <c r="B12" s="239" t="str">
        <f>Ptnr8!C2</f>
        <v>[Enter Here]</v>
      </c>
      <c r="C12" s="240">
        <f>Ptnr8!F19</f>
        <v>0</v>
      </c>
      <c r="D12" s="240">
        <f>Ptnr8!G19</f>
        <v>0</v>
      </c>
      <c r="E12" s="240">
        <f>Ptnr8!H19</f>
        <v>0</v>
      </c>
      <c r="F12" s="240">
        <f>Ptnr8!I19</f>
        <v>0</v>
      </c>
      <c r="G12" s="240">
        <f>Ptnr8!J19</f>
        <v>0</v>
      </c>
      <c r="H12" s="240">
        <f>Ptnr8!K19</f>
        <v>0</v>
      </c>
      <c r="I12" s="240">
        <f>Ptnr8!L19</f>
        <v>0</v>
      </c>
      <c r="J12" s="240">
        <f>Ptnr8!M19</f>
        <v>0</v>
      </c>
      <c r="K12" s="240">
        <f>Ptnr8!N19</f>
        <v>0</v>
      </c>
      <c r="L12" s="240">
        <f>Ptnr8!O19</f>
        <v>0</v>
      </c>
      <c r="M12" s="240">
        <f>Ptnr8!P19</f>
        <v>0</v>
      </c>
      <c r="N12" s="240">
        <f>Ptnr8!Q19</f>
        <v>0</v>
      </c>
      <c r="O12" s="240">
        <f>Ptnr8!R19</f>
        <v>0</v>
      </c>
      <c r="P12" s="240">
        <f>Ptnr8!S19</f>
        <v>0</v>
      </c>
      <c r="Q12" s="239">
        <f t="shared" si="0"/>
        <v>0</v>
      </c>
    </row>
    <row r="13" spans="1:17" x14ac:dyDescent="0.25">
      <c r="A13" s="112">
        <v>9</v>
      </c>
      <c r="B13" s="239" t="str">
        <f>Ptnr9!C2</f>
        <v>[Enter Here]</v>
      </c>
      <c r="C13" s="240">
        <f>Ptnr9!F19</f>
        <v>0</v>
      </c>
      <c r="D13" s="240">
        <f>Ptnr9!G19</f>
        <v>0</v>
      </c>
      <c r="E13" s="240">
        <f>Ptnr9!H19</f>
        <v>0</v>
      </c>
      <c r="F13" s="240">
        <f>Ptnr9!I19</f>
        <v>0</v>
      </c>
      <c r="G13" s="240">
        <f>Ptnr9!J19</f>
        <v>0</v>
      </c>
      <c r="H13" s="240">
        <f>Ptnr9!K19</f>
        <v>0</v>
      </c>
      <c r="I13" s="240">
        <f>Ptnr9!L19</f>
        <v>0</v>
      </c>
      <c r="J13" s="240">
        <f>Ptnr9!M19</f>
        <v>0</v>
      </c>
      <c r="K13" s="240">
        <f>Ptnr9!N19</f>
        <v>0</v>
      </c>
      <c r="L13" s="240">
        <f>Ptnr9!O19</f>
        <v>0</v>
      </c>
      <c r="M13" s="240">
        <f>Ptnr9!P19</f>
        <v>0</v>
      </c>
      <c r="N13" s="240">
        <f>Ptnr9!Q19</f>
        <v>0</v>
      </c>
      <c r="O13" s="240">
        <f>Ptnr9!R19</f>
        <v>0</v>
      </c>
      <c r="P13" s="240">
        <f>Ptnr9!S19</f>
        <v>0</v>
      </c>
      <c r="Q13" s="239">
        <f t="shared" si="0"/>
        <v>0</v>
      </c>
    </row>
    <row r="14" spans="1:17" x14ac:dyDescent="0.25">
      <c r="A14" s="112">
        <v>10</v>
      </c>
      <c r="B14" s="239" t="str">
        <f>Ptnr10!C2</f>
        <v>[Enter Here]</v>
      </c>
      <c r="C14" s="240">
        <f>Ptnr10!F19</f>
        <v>0</v>
      </c>
      <c r="D14" s="240">
        <f>Ptnr10!G19</f>
        <v>0</v>
      </c>
      <c r="E14" s="240">
        <f>Ptnr10!H19</f>
        <v>0</v>
      </c>
      <c r="F14" s="240">
        <f>Ptnr10!I19</f>
        <v>0</v>
      </c>
      <c r="G14" s="240">
        <f>Ptnr10!J19</f>
        <v>0</v>
      </c>
      <c r="H14" s="240">
        <f>Ptnr10!K19</f>
        <v>0</v>
      </c>
      <c r="I14" s="240">
        <f>Ptnr10!L19</f>
        <v>0</v>
      </c>
      <c r="J14" s="240">
        <f>Ptnr10!M19</f>
        <v>0</v>
      </c>
      <c r="K14" s="240">
        <f>Ptnr10!N19</f>
        <v>0</v>
      </c>
      <c r="L14" s="240">
        <f>Ptnr10!O19</f>
        <v>0</v>
      </c>
      <c r="M14" s="240">
        <f>Ptnr10!P19</f>
        <v>0</v>
      </c>
      <c r="N14" s="240">
        <f>Ptnr10!Q19</f>
        <v>0</v>
      </c>
      <c r="O14" s="240">
        <f>Ptnr10!R19</f>
        <v>0</v>
      </c>
      <c r="P14" s="240">
        <f>Ptnr10!S19</f>
        <v>0</v>
      </c>
      <c r="Q14" s="239">
        <f t="shared" si="0"/>
        <v>0</v>
      </c>
    </row>
    <row r="15" spans="1:17" x14ac:dyDescent="0.25">
      <c r="A15" s="112">
        <v>11</v>
      </c>
      <c r="B15" s="239" t="str">
        <f>Ptnr11!C2</f>
        <v>[Enter Here]</v>
      </c>
      <c r="C15" s="240">
        <f>Ptnr11!F19</f>
        <v>0</v>
      </c>
      <c r="D15" s="240">
        <f>Ptnr11!G19</f>
        <v>0</v>
      </c>
      <c r="E15" s="240">
        <f>Ptnr11!H19</f>
        <v>0</v>
      </c>
      <c r="F15" s="240">
        <f>Ptnr11!I19</f>
        <v>0</v>
      </c>
      <c r="G15" s="240">
        <f>Ptnr11!J19</f>
        <v>0</v>
      </c>
      <c r="H15" s="240">
        <f>Ptnr11!K19</f>
        <v>0</v>
      </c>
      <c r="I15" s="240">
        <f>Ptnr11!L19</f>
        <v>0</v>
      </c>
      <c r="J15" s="240">
        <f>Ptnr11!M19</f>
        <v>0</v>
      </c>
      <c r="K15" s="240">
        <f>Ptnr11!N19</f>
        <v>0</v>
      </c>
      <c r="L15" s="240">
        <f>Ptnr11!O19</f>
        <v>0</v>
      </c>
      <c r="M15" s="240">
        <f>Ptnr11!P19</f>
        <v>0</v>
      </c>
      <c r="N15" s="240">
        <f>Ptnr11!Q19</f>
        <v>0</v>
      </c>
      <c r="O15" s="240">
        <f>Ptnr11!R19</f>
        <v>0</v>
      </c>
      <c r="P15" s="240">
        <f>Ptnr11!S19</f>
        <v>0</v>
      </c>
      <c r="Q15" s="239">
        <f t="shared" si="0"/>
        <v>0</v>
      </c>
    </row>
    <row r="16" spans="1:17" x14ac:dyDescent="0.25">
      <c r="A16" s="112">
        <v>12</v>
      </c>
      <c r="B16" s="239" t="str">
        <f>Ptnr12!C2</f>
        <v>[Enter Here]</v>
      </c>
      <c r="C16" s="240">
        <f>Ptnr12!F19</f>
        <v>0</v>
      </c>
      <c r="D16" s="240">
        <f>Ptnr12!G19</f>
        <v>0</v>
      </c>
      <c r="E16" s="240">
        <f>Ptnr12!H19</f>
        <v>0</v>
      </c>
      <c r="F16" s="240">
        <f>Ptnr12!I19</f>
        <v>0</v>
      </c>
      <c r="G16" s="240">
        <f>Ptnr12!J19</f>
        <v>0</v>
      </c>
      <c r="H16" s="240">
        <f>Ptnr12!K19</f>
        <v>0</v>
      </c>
      <c r="I16" s="240">
        <f>Ptnr12!L19</f>
        <v>0</v>
      </c>
      <c r="J16" s="240">
        <f>Ptnr12!M19</f>
        <v>0</v>
      </c>
      <c r="K16" s="240">
        <f>Ptnr12!N19</f>
        <v>0</v>
      </c>
      <c r="L16" s="240">
        <f>Ptnr12!O19</f>
        <v>0</v>
      </c>
      <c r="M16" s="240">
        <f>Ptnr12!P19</f>
        <v>0</v>
      </c>
      <c r="N16" s="240">
        <f>Ptnr12!Q19</f>
        <v>0</v>
      </c>
      <c r="O16" s="240">
        <f>Ptnr12!R19</f>
        <v>0</v>
      </c>
      <c r="P16" s="240">
        <f>Ptnr12!S19</f>
        <v>0</v>
      </c>
      <c r="Q16" s="239">
        <f t="shared" si="0"/>
        <v>0</v>
      </c>
    </row>
    <row r="17" spans="1:19" x14ac:dyDescent="0.25">
      <c r="A17" s="112">
        <v>13</v>
      </c>
      <c r="B17" s="239" t="str">
        <f>Ptnr13!C2</f>
        <v>[Enter Here]</v>
      </c>
      <c r="C17" s="240">
        <f>Ptnr13!F19</f>
        <v>0</v>
      </c>
      <c r="D17" s="240">
        <f>Ptnr13!G19</f>
        <v>0</v>
      </c>
      <c r="E17" s="240">
        <f>Ptnr13!H19</f>
        <v>0</v>
      </c>
      <c r="F17" s="240">
        <f>Ptnr13!I19</f>
        <v>0</v>
      </c>
      <c r="G17" s="240">
        <f>Ptnr13!J19</f>
        <v>0</v>
      </c>
      <c r="H17" s="240">
        <f>Ptnr13!K19</f>
        <v>0</v>
      </c>
      <c r="I17" s="240">
        <f>Ptnr13!L19</f>
        <v>0</v>
      </c>
      <c r="J17" s="240">
        <f>Ptnr13!M19</f>
        <v>0</v>
      </c>
      <c r="K17" s="240">
        <f>Ptnr13!N19</f>
        <v>0</v>
      </c>
      <c r="L17" s="240">
        <f>Ptnr13!O19</f>
        <v>0</v>
      </c>
      <c r="M17" s="240">
        <f>Ptnr13!P19</f>
        <v>0</v>
      </c>
      <c r="N17" s="240">
        <f>Ptnr13!Q19</f>
        <v>0</v>
      </c>
      <c r="O17" s="240">
        <f>Ptnr13!R19</f>
        <v>0</v>
      </c>
      <c r="P17" s="240">
        <f>Ptnr13!S19</f>
        <v>0</v>
      </c>
      <c r="Q17" s="239">
        <f t="shared" ref="Q17:Q26" si="1">SUM(C17:P17)</f>
        <v>0</v>
      </c>
      <c r="S17" s="114"/>
    </row>
    <row r="18" spans="1:19" x14ac:dyDescent="0.25">
      <c r="A18" s="112">
        <v>14</v>
      </c>
      <c r="B18" s="239" t="str">
        <f>Ptnr14!C2</f>
        <v>[Enter Here]</v>
      </c>
      <c r="C18" s="240">
        <f>Ptnr14!F19</f>
        <v>0</v>
      </c>
      <c r="D18" s="240">
        <f>Ptnr14!G19</f>
        <v>0</v>
      </c>
      <c r="E18" s="240">
        <f>Ptnr14!H19</f>
        <v>0</v>
      </c>
      <c r="F18" s="240">
        <f>Ptnr14!I19</f>
        <v>0</v>
      </c>
      <c r="G18" s="240">
        <f>Ptnr14!J19</f>
        <v>0</v>
      </c>
      <c r="H18" s="240">
        <f>Ptnr14!K19</f>
        <v>0</v>
      </c>
      <c r="I18" s="240">
        <f>Ptnr14!L19</f>
        <v>0</v>
      </c>
      <c r="J18" s="240">
        <f>Ptnr14!M19</f>
        <v>0</v>
      </c>
      <c r="K18" s="240">
        <f>Ptnr14!N19</f>
        <v>0</v>
      </c>
      <c r="L18" s="240">
        <f>Ptnr14!O19</f>
        <v>0</v>
      </c>
      <c r="M18" s="240">
        <f>Ptnr14!P19</f>
        <v>0</v>
      </c>
      <c r="N18" s="240">
        <f>Ptnr14!Q19</f>
        <v>0</v>
      </c>
      <c r="O18" s="240">
        <f>Ptnr14!R19</f>
        <v>0</v>
      </c>
      <c r="P18" s="240">
        <f>Ptnr14!S19</f>
        <v>0</v>
      </c>
      <c r="Q18" s="239">
        <f t="shared" si="1"/>
        <v>0</v>
      </c>
      <c r="S18" s="114"/>
    </row>
    <row r="19" spans="1:19" x14ac:dyDescent="0.25">
      <c r="A19" s="112">
        <v>15</v>
      </c>
      <c r="B19" s="239" t="str">
        <f>Ptnr15!C2</f>
        <v>[Enter Here]</v>
      </c>
      <c r="C19" s="240">
        <f>Ptnr15!F19</f>
        <v>0</v>
      </c>
      <c r="D19" s="240">
        <f>Ptnr15!G19</f>
        <v>0</v>
      </c>
      <c r="E19" s="240">
        <f>Ptnr15!H19</f>
        <v>0</v>
      </c>
      <c r="F19" s="240">
        <f>Ptnr15!I19</f>
        <v>0</v>
      </c>
      <c r="G19" s="240">
        <f>Ptnr15!J19</f>
        <v>0</v>
      </c>
      <c r="H19" s="240">
        <f>Ptnr15!K19</f>
        <v>0</v>
      </c>
      <c r="I19" s="240">
        <f>Ptnr15!L19</f>
        <v>0</v>
      </c>
      <c r="J19" s="240">
        <f>Ptnr15!M19</f>
        <v>0</v>
      </c>
      <c r="K19" s="240">
        <f>Ptnr15!N19</f>
        <v>0</v>
      </c>
      <c r="L19" s="240">
        <f>Ptnr15!O19</f>
        <v>0</v>
      </c>
      <c r="M19" s="240">
        <f>Ptnr15!P19</f>
        <v>0</v>
      </c>
      <c r="N19" s="240">
        <f>Ptnr15!Q19</f>
        <v>0</v>
      </c>
      <c r="O19" s="240">
        <f>Ptnr15!R19</f>
        <v>0</v>
      </c>
      <c r="P19" s="240">
        <f>Ptnr15!S19</f>
        <v>0</v>
      </c>
      <c r="Q19" s="239">
        <f t="shared" si="1"/>
        <v>0</v>
      </c>
      <c r="S19" s="114"/>
    </row>
    <row r="20" spans="1:19" x14ac:dyDescent="0.25">
      <c r="A20" s="112">
        <v>16</v>
      </c>
      <c r="B20" s="239" t="str">
        <f>Ptnr16!C2</f>
        <v>[Enter Here]</v>
      </c>
      <c r="C20" s="240">
        <f>Ptnr16!F19</f>
        <v>0</v>
      </c>
      <c r="D20" s="240">
        <f>Ptnr16!G19</f>
        <v>0</v>
      </c>
      <c r="E20" s="240">
        <f>Ptnr16!H19</f>
        <v>0</v>
      </c>
      <c r="F20" s="240">
        <f>Ptnr16!I19</f>
        <v>0</v>
      </c>
      <c r="G20" s="240">
        <f>Ptnr16!J19</f>
        <v>0</v>
      </c>
      <c r="H20" s="240">
        <f>Ptnr16!K19</f>
        <v>0</v>
      </c>
      <c r="I20" s="240">
        <f>Ptnr16!L19</f>
        <v>0</v>
      </c>
      <c r="J20" s="240">
        <f>Ptnr16!M19</f>
        <v>0</v>
      </c>
      <c r="K20" s="240">
        <f>Ptnr16!N19</f>
        <v>0</v>
      </c>
      <c r="L20" s="240">
        <f>Ptnr16!O19</f>
        <v>0</v>
      </c>
      <c r="M20" s="240">
        <f>Ptnr16!P19</f>
        <v>0</v>
      </c>
      <c r="N20" s="240">
        <f>Ptnr16!Q19</f>
        <v>0</v>
      </c>
      <c r="O20" s="240">
        <f>Ptnr16!R19</f>
        <v>0</v>
      </c>
      <c r="P20" s="240">
        <f>Ptnr16!S19</f>
        <v>0</v>
      </c>
      <c r="Q20" s="239">
        <f t="shared" si="1"/>
        <v>0</v>
      </c>
      <c r="S20" s="114"/>
    </row>
    <row r="21" spans="1:19" x14ac:dyDescent="0.25">
      <c r="A21" s="112">
        <v>17</v>
      </c>
      <c r="B21" s="239" t="str">
        <f>Ptnr17!C2</f>
        <v>[Enter Here]</v>
      </c>
      <c r="C21" s="240">
        <f>Ptnr17!F19</f>
        <v>0</v>
      </c>
      <c r="D21" s="240">
        <f>Ptnr17!G19</f>
        <v>0</v>
      </c>
      <c r="E21" s="240">
        <f>Ptnr17!H19</f>
        <v>0</v>
      </c>
      <c r="F21" s="240">
        <f>Ptnr17!I19</f>
        <v>0</v>
      </c>
      <c r="G21" s="240">
        <f>Ptnr17!J19</f>
        <v>0</v>
      </c>
      <c r="H21" s="240">
        <f>Ptnr17!K19</f>
        <v>0</v>
      </c>
      <c r="I21" s="240">
        <f>Ptnr17!L19</f>
        <v>0</v>
      </c>
      <c r="J21" s="240">
        <f>Ptnr17!M19</f>
        <v>0</v>
      </c>
      <c r="K21" s="240">
        <f>Ptnr17!N19</f>
        <v>0</v>
      </c>
      <c r="L21" s="240">
        <f>Ptnr17!O19</f>
        <v>0</v>
      </c>
      <c r="M21" s="240">
        <f>Ptnr17!P19</f>
        <v>0</v>
      </c>
      <c r="N21" s="240">
        <f>Ptnr17!Q19</f>
        <v>0</v>
      </c>
      <c r="O21" s="240">
        <f>Ptnr17!R19</f>
        <v>0</v>
      </c>
      <c r="P21" s="240">
        <f>Ptnr17!S19</f>
        <v>0</v>
      </c>
      <c r="Q21" s="239">
        <f t="shared" si="1"/>
        <v>0</v>
      </c>
      <c r="S21" s="114"/>
    </row>
    <row r="22" spans="1:19" x14ac:dyDescent="0.25">
      <c r="A22" s="112">
        <v>18</v>
      </c>
      <c r="B22" s="239" t="str">
        <f>Ptnr18!C2</f>
        <v>[Enter Here]</v>
      </c>
      <c r="C22" s="240">
        <f>Ptnr18!F19</f>
        <v>0</v>
      </c>
      <c r="D22" s="240">
        <f>Ptnr18!G19</f>
        <v>0</v>
      </c>
      <c r="E22" s="240">
        <f>Ptnr18!H19</f>
        <v>0</v>
      </c>
      <c r="F22" s="240">
        <f>Ptnr18!I19</f>
        <v>0</v>
      </c>
      <c r="G22" s="240">
        <f>Ptnr18!J19</f>
        <v>0</v>
      </c>
      <c r="H22" s="240">
        <f>Ptnr18!K19</f>
        <v>0</v>
      </c>
      <c r="I22" s="240">
        <f>Ptnr18!L19</f>
        <v>0</v>
      </c>
      <c r="J22" s="240">
        <f>Ptnr18!M19</f>
        <v>0</v>
      </c>
      <c r="K22" s="240">
        <f>Ptnr18!N19</f>
        <v>0</v>
      </c>
      <c r="L22" s="240">
        <f>Ptnr18!O19</f>
        <v>0</v>
      </c>
      <c r="M22" s="240">
        <f>Ptnr18!P19</f>
        <v>0</v>
      </c>
      <c r="N22" s="240">
        <f>Ptnr18!Q19</f>
        <v>0</v>
      </c>
      <c r="O22" s="240">
        <f>Ptnr18!R19</f>
        <v>0</v>
      </c>
      <c r="P22" s="240">
        <f>Ptnr18!S19</f>
        <v>0</v>
      </c>
      <c r="Q22" s="239">
        <f t="shared" si="1"/>
        <v>0</v>
      </c>
      <c r="S22" s="114"/>
    </row>
    <row r="23" spans="1:19" x14ac:dyDescent="0.25">
      <c r="A23" s="112">
        <v>19</v>
      </c>
      <c r="B23" s="239" t="str">
        <f>Ptnr19!C2</f>
        <v>[Enter Here]</v>
      </c>
      <c r="C23" s="240">
        <f>Ptnr19!F19</f>
        <v>0</v>
      </c>
      <c r="D23" s="240">
        <f>Ptnr19!G19</f>
        <v>0</v>
      </c>
      <c r="E23" s="240">
        <f>Ptnr19!H19</f>
        <v>0</v>
      </c>
      <c r="F23" s="240">
        <f>Ptnr19!I19</f>
        <v>0</v>
      </c>
      <c r="G23" s="240">
        <f>Ptnr19!J19</f>
        <v>0</v>
      </c>
      <c r="H23" s="240">
        <f>Ptnr19!K19</f>
        <v>0</v>
      </c>
      <c r="I23" s="240">
        <f>Ptnr19!L19</f>
        <v>0</v>
      </c>
      <c r="J23" s="240">
        <f>Ptnr19!M19</f>
        <v>0</v>
      </c>
      <c r="K23" s="240">
        <f>Ptnr19!N19</f>
        <v>0</v>
      </c>
      <c r="L23" s="240">
        <f>Ptnr19!O19</f>
        <v>0</v>
      </c>
      <c r="M23" s="240">
        <f>Ptnr19!P19</f>
        <v>0</v>
      </c>
      <c r="N23" s="240">
        <f>Ptnr19!Q19</f>
        <v>0</v>
      </c>
      <c r="O23" s="240">
        <f>Ptnr19!R19</f>
        <v>0</v>
      </c>
      <c r="P23" s="240">
        <f>Ptnr19!S19</f>
        <v>0</v>
      </c>
      <c r="Q23" s="239">
        <f t="shared" si="1"/>
        <v>0</v>
      </c>
      <c r="S23" s="114"/>
    </row>
    <row r="24" spans="1:19" x14ac:dyDescent="0.25">
      <c r="A24" s="112">
        <v>20</v>
      </c>
      <c r="B24" s="239" t="str">
        <f>Ptnr20!C2</f>
        <v>[Enter Here]</v>
      </c>
      <c r="C24" s="240">
        <f>Ptnr20!F19</f>
        <v>0</v>
      </c>
      <c r="D24" s="240">
        <f>Ptnr20!G19</f>
        <v>0</v>
      </c>
      <c r="E24" s="240">
        <f>Ptnr20!H19</f>
        <v>0</v>
      </c>
      <c r="F24" s="240">
        <f>Ptnr20!I19</f>
        <v>0</v>
      </c>
      <c r="G24" s="240">
        <f>Ptnr20!J19</f>
        <v>0</v>
      </c>
      <c r="H24" s="240">
        <f>Ptnr20!K19</f>
        <v>0</v>
      </c>
      <c r="I24" s="240">
        <f>Ptnr20!L19</f>
        <v>0</v>
      </c>
      <c r="J24" s="240">
        <f>Ptnr20!M19</f>
        <v>0</v>
      </c>
      <c r="K24" s="240">
        <f>Ptnr20!N19</f>
        <v>0</v>
      </c>
      <c r="L24" s="240">
        <f>Ptnr20!O19</f>
        <v>0</v>
      </c>
      <c r="M24" s="240">
        <f>Ptnr20!P19</f>
        <v>0</v>
      </c>
      <c r="N24" s="240">
        <f>Ptnr20!Q19</f>
        <v>0</v>
      </c>
      <c r="O24" s="240">
        <f>Ptnr20!R19</f>
        <v>0</v>
      </c>
      <c r="P24" s="240">
        <f>Ptnr20!S19</f>
        <v>0</v>
      </c>
      <c r="Q24" s="239">
        <f t="shared" si="1"/>
        <v>0</v>
      </c>
      <c r="S24" s="114"/>
    </row>
    <row r="25" spans="1:19" x14ac:dyDescent="0.25">
      <c r="A25" s="112">
        <v>21</v>
      </c>
      <c r="B25" s="239" t="str">
        <f>Ptnr21!C2</f>
        <v>[Enter Here]</v>
      </c>
      <c r="C25" s="240">
        <f>Ptnr21!F19</f>
        <v>0</v>
      </c>
      <c r="D25" s="240">
        <f>Ptnr21!G19</f>
        <v>0</v>
      </c>
      <c r="E25" s="240">
        <f>Ptnr21!H19</f>
        <v>0</v>
      </c>
      <c r="F25" s="240">
        <f>Ptnr21!I19</f>
        <v>0</v>
      </c>
      <c r="G25" s="240">
        <f>Ptnr21!J19</f>
        <v>0</v>
      </c>
      <c r="H25" s="240">
        <f>Ptnr21!K19</f>
        <v>0</v>
      </c>
      <c r="I25" s="240">
        <f>Ptnr21!L19</f>
        <v>0</v>
      </c>
      <c r="J25" s="240">
        <f>Ptnr21!M19</f>
        <v>0</v>
      </c>
      <c r="K25" s="240">
        <f>Ptnr21!N19</f>
        <v>0</v>
      </c>
      <c r="L25" s="240">
        <f>Ptnr21!O19</f>
        <v>0</v>
      </c>
      <c r="M25" s="240">
        <f>Ptnr21!P19</f>
        <v>0</v>
      </c>
      <c r="N25" s="240">
        <f>Ptnr21!Q19</f>
        <v>0</v>
      </c>
      <c r="O25" s="240">
        <f>Ptnr21!R19</f>
        <v>0</v>
      </c>
      <c r="P25" s="240">
        <f>Ptnr21!S19</f>
        <v>0</v>
      </c>
      <c r="Q25" s="239">
        <f t="shared" si="1"/>
        <v>0</v>
      </c>
      <c r="S25" s="114"/>
    </row>
    <row r="26" spans="1:19" ht="15.75" thickBot="1" x14ac:dyDescent="0.3">
      <c r="A26" s="112">
        <v>22</v>
      </c>
      <c r="B26" s="239" t="str">
        <f>Ptnr22!C2</f>
        <v>[Enter Here]</v>
      </c>
      <c r="C26" s="240">
        <f>Ptnr22!F19</f>
        <v>0</v>
      </c>
      <c r="D26" s="240">
        <f>Ptnr22!G19</f>
        <v>0</v>
      </c>
      <c r="E26" s="240">
        <f>Ptnr22!H19</f>
        <v>0</v>
      </c>
      <c r="F26" s="240">
        <f>Ptnr22!I19</f>
        <v>0</v>
      </c>
      <c r="G26" s="240">
        <f>Ptnr22!J19</f>
        <v>0</v>
      </c>
      <c r="H26" s="240">
        <f>Ptnr22!K19</f>
        <v>0</v>
      </c>
      <c r="I26" s="240">
        <f>Ptnr22!L19</f>
        <v>0</v>
      </c>
      <c r="J26" s="240">
        <f>Ptnr22!M19</f>
        <v>0</v>
      </c>
      <c r="K26" s="240">
        <f>Ptnr22!N19</f>
        <v>0</v>
      </c>
      <c r="L26" s="240">
        <f>Ptnr22!O19</f>
        <v>0</v>
      </c>
      <c r="M26" s="240">
        <f>Ptnr22!P19</f>
        <v>0</v>
      </c>
      <c r="N26" s="240">
        <f>Ptnr22!Q19</f>
        <v>0</v>
      </c>
      <c r="O26" s="240">
        <f>Ptnr22!R19</f>
        <v>0</v>
      </c>
      <c r="P26" s="240">
        <f>Ptnr22!S19</f>
        <v>0</v>
      </c>
      <c r="Q26" s="239">
        <f t="shared" si="1"/>
        <v>0</v>
      </c>
      <c r="S26" s="114" t="s">
        <v>218</v>
      </c>
    </row>
    <row r="27" spans="1:19" ht="15.75" thickBot="1" x14ac:dyDescent="0.3">
      <c r="B27" s="241" t="s">
        <v>14</v>
      </c>
      <c r="C27" s="242">
        <f>SUM(C5:C26)</f>
        <v>0</v>
      </c>
      <c r="D27" s="242">
        <f t="shared" ref="D27:P27" si="2">SUM(D5:D26)</f>
        <v>0</v>
      </c>
      <c r="E27" s="242">
        <f t="shared" si="2"/>
        <v>0</v>
      </c>
      <c r="F27" s="242">
        <f t="shared" si="2"/>
        <v>0</v>
      </c>
      <c r="G27" s="242">
        <f t="shared" si="2"/>
        <v>0</v>
      </c>
      <c r="H27" s="242">
        <f t="shared" si="2"/>
        <v>0</v>
      </c>
      <c r="I27" s="242">
        <f t="shared" si="2"/>
        <v>0</v>
      </c>
      <c r="J27" s="242">
        <f t="shared" si="2"/>
        <v>0</v>
      </c>
      <c r="K27" s="242">
        <f t="shared" si="2"/>
        <v>0</v>
      </c>
      <c r="L27" s="242">
        <f t="shared" si="2"/>
        <v>0</v>
      </c>
      <c r="M27" s="242">
        <f t="shared" si="2"/>
        <v>0</v>
      </c>
      <c r="N27" s="242">
        <f t="shared" si="2"/>
        <v>0</v>
      </c>
      <c r="O27" s="242">
        <f t="shared" si="2"/>
        <v>0</v>
      </c>
      <c r="P27" s="242">
        <f t="shared" si="2"/>
        <v>0</v>
      </c>
      <c r="Q27" s="241">
        <f>SUM(Q5:Q26)</f>
        <v>0</v>
      </c>
      <c r="R27" s="112">
        <f>SUM(C27:P27)</f>
        <v>0</v>
      </c>
      <c r="S27" s="112">
        <f>Q27-R27</f>
        <v>0</v>
      </c>
    </row>
    <row r="28" spans="1:19" x14ac:dyDescent="0.25">
      <c r="S28" s="114" t="s">
        <v>219</v>
      </c>
    </row>
    <row r="29" spans="1:19" x14ac:dyDescent="0.25">
      <c r="R29" s="112">
        <f>'Ptnr1-UCD'!T19+Ptnr2!T19+Ptnr3!T19+Ptnr4!T19+Ptnr5!T19+Ptnr6!T19+Ptnr7!T19+Ptnr8!T19+Ptnr9!T19+Ptnr10!T19+Ptnr11!T19+Ptnr12!T19+Ptnr13!T19+Ptnr14!T19+Ptnr15!T19+Ptnr16!T19+Ptnr17!T19+Ptnr18!T19+Ptnr19!T19+Ptnr20!T19+Ptnr21!T19+Ptnr22!T19</f>
        <v>0</v>
      </c>
      <c r="S29" s="112">
        <f>Q27-R29</f>
        <v>0</v>
      </c>
    </row>
  </sheetData>
  <sheetProtection password="8A5C" sheet="1" objects="1" scenarios="1"/>
  <pageMargins left="0.7" right="0.7" top="0.75" bottom="0.75" header="0.3" footer="0.3"/>
  <ignoredErrors>
    <ignoredError sqref="B27 B5:Q13"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
  <sheetViews>
    <sheetView zoomScale="80" zoomScaleNormal="80" workbookViewId="0">
      <selection sqref="A1:XFD1048576"/>
    </sheetView>
  </sheetViews>
  <sheetFormatPr defaultRowHeight="15" x14ac:dyDescent="0.25"/>
  <cols>
    <col min="1" max="1" width="32.7109375" bestFit="1" customWidth="1"/>
    <col min="2" max="2" width="9.85546875" bestFit="1" customWidth="1"/>
    <col min="3" max="3" width="23.7109375" bestFit="1" customWidth="1"/>
    <col min="4" max="4" width="24.5703125" bestFit="1" customWidth="1"/>
    <col min="5" max="5" width="24.5703125" customWidth="1"/>
    <col min="6" max="6" width="12" bestFit="1" customWidth="1"/>
    <col min="9" max="9" width="12" bestFit="1" customWidth="1"/>
    <col min="10" max="10" width="13.7109375" customWidth="1"/>
    <col min="11" max="11" width="25.5703125" bestFit="1" customWidth="1"/>
    <col min="12" max="12" width="11.7109375" customWidth="1"/>
    <col min="14" max="14" width="18.85546875" bestFit="1" customWidth="1"/>
  </cols>
  <sheetData>
    <row r="1" spans="1:14" x14ac:dyDescent="0.25">
      <c r="A1" t="s">
        <v>173</v>
      </c>
    </row>
    <row r="3" spans="1:14" x14ac:dyDescent="0.25">
      <c r="A3" s="250" t="s">
        <v>170</v>
      </c>
      <c r="B3" s="250" t="s">
        <v>171</v>
      </c>
      <c r="C3" s="251" t="s">
        <v>172</v>
      </c>
      <c r="D3" s="250" t="s">
        <v>258</v>
      </c>
      <c r="E3" s="250" t="s">
        <v>193</v>
      </c>
      <c r="F3" s="250" t="s">
        <v>194</v>
      </c>
      <c r="I3" s="250" t="s">
        <v>194</v>
      </c>
      <c r="J3" s="250" t="s">
        <v>224</v>
      </c>
      <c r="K3" s="250" t="s">
        <v>225</v>
      </c>
      <c r="L3" s="250" t="s">
        <v>226</v>
      </c>
      <c r="M3" s="250" t="s">
        <v>228</v>
      </c>
      <c r="N3" s="250" t="s">
        <v>227</v>
      </c>
    </row>
    <row r="4" spans="1:14" x14ac:dyDescent="0.25">
      <c r="A4" t="s">
        <v>239</v>
      </c>
      <c r="B4">
        <v>1</v>
      </c>
      <c r="C4" s="107"/>
      <c r="D4" s="107">
        <v>109128</v>
      </c>
      <c r="E4" s="107">
        <v>131881.18799999999</v>
      </c>
      <c r="F4" s="107">
        <v>10990.099</v>
      </c>
      <c r="I4" s="273">
        <v>10990.099</v>
      </c>
    </row>
    <row r="5" spans="1:14" x14ac:dyDescent="0.25">
      <c r="A5" t="s">
        <v>239</v>
      </c>
      <c r="B5">
        <v>2</v>
      </c>
      <c r="C5" s="107"/>
      <c r="D5" s="107">
        <v>115209</v>
      </c>
      <c r="E5" s="107">
        <v>139230.0765</v>
      </c>
      <c r="F5" s="107">
        <v>11602.506374999999</v>
      </c>
      <c r="I5" s="273">
        <v>11602.506374999999</v>
      </c>
    </row>
    <row r="6" spans="1:14" x14ac:dyDescent="0.25">
      <c r="A6" t="s">
        <v>239</v>
      </c>
      <c r="B6">
        <v>3</v>
      </c>
      <c r="C6" s="107"/>
      <c r="D6" s="107">
        <v>116324</v>
      </c>
      <c r="E6" s="107">
        <v>140577.554</v>
      </c>
      <c r="F6" s="107">
        <v>11714.796166666667</v>
      </c>
      <c r="I6" s="273">
        <v>11714.796166666667</v>
      </c>
    </row>
    <row r="7" spans="1:14" x14ac:dyDescent="0.25">
      <c r="A7" t="s">
        <v>239</v>
      </c>
      <c r="B7">
        <v>4</v>
      </c>
      <c r="C7" s="107"/>
      <c r="D7" s="107">
        <v>122209</v>
      </c>
      <c r="E7" s="107">
        <v>147689.5765</v>
      </c>
      <c r="F7" s="107">
        <v>12307.464708333333</v>
      </c>
      <c r="I7" s="273">
        <v>12307.464708333333</v>
      </c>
      <c r="K7" t="s">
        <v>230</v>
      </c>
    </row>
    <row r="8" spans="1:14" x14ac:dyDescent="0.25">
      <c r="A8" t="s">
        <v>239</v>
      </c>
      <c r="B8">
        <v>5</v>
      </c>
      <c r="C8" s="107"/>
      <c r="D8" s="107">
        <v>128095</v>
      </c>
      <c r="E8" s="107">
        <v>154802.8075</v>
      </c>
      <c r="F8" s="107">
        <v>12900.233958333332</v>
      </c>
      <c r="I8" s="273">
        <v>12900.233958333332</v>
      </c>
    </row>
    <row r="9" spans="1:14" x14ac:dyDescent="0.25">
      <c r="A9" t="s">
        <v>239</v>
      </c>
      <c r="B9">
        <v>6</v>
      </c>
      <c r="C9" s="107"/>
      <c r="D9" s="107">
        <v>133980</v>
      </c>
      <c r="E9" s="107">
        <v>161914.82999999999</v>
      </c>
      <c r="F9" s="107">
        <v>13492.902499999998</v>
      </c>
      <c r="I9" s="273">
        <v>13492.902499999998</v>
      </c>
    </row>
    <row r="10" spans="1:14" x14ac:dyDescent="0.25">
      <c r="A10" t="s">
        <v>240</v>
      </c>
      <c r="B10">
        <v>1</v>
      </c>
      <c r="C10" s="107"/>
      <c r="D10" s="107">
        <v>114740</v>
      </c>
      <c r="E10" s="107">
        <v>138663.28999999998</v>
      </c>
      <c r="F10" s="107">
        <v>11555.274166666664</v>
      </c>
      <c r="I10" s="273">
        <v>11555.274166666664</v>
      </c>
    </row>
    <row r="11" spans="1:14" x14ac:dyDescent="0.25">
      <c r="A11" t="s">
        <v>240</v>
      </c>
      <c r="B11">
        <v>2</v>
      </c>
      <c r="C11" s="107"/>
      <c r="D11" s="107">
        <v>116180</v>
      </c>
      <c r="E11" s="107">
        <v>140403.53</v>
      </c>
      <c r="F11" s="107">
        <v>11700.294166666667</v>
      </c>
      <c r="I11" s="273">
        <v>11700.294166666667</v>
      </c>
    </row>
    <row r="12" spans="1:14" x14ac:dyDescent="0.25">
      <c r="A12" t="s">
        <v>240</v>
      </c>
      <c r="B12">
        <v>3</v>
      </c>
      <c r="C12" s="107"/>
      <c r="D12" s="107">
        <v>122376</v>
      </c>
      <c r="E12" s="107">
        <v>147891.39599999998</v>
      </c>
      <c r="F12" s="107">
        <v>12324.282999999998</v>
      </c>
      <c r="I12" s="273">
        <v>12324.282999999998</v>
      </c>
    </row>
    <row r="13" spans="1:14" x14ac:dyDescent="0.25">
      <c r="A13" t="s">
        <v>240</v>
      </c>
      <c r="B13">
        <v>4</v>
      </c>
      <c r="C13" s="107"/>
      <c r="D13" s="107">
        <v>128571</v>
      </c>
      <c r="E13" s="107">
        <v>155378.05349999998</v>
      </c>
      <c r="F13" s="107">
        <v>12948.171124999999</v>
      </c>
      <c r="I13" s="273">
        <v>12948.171124999999</v>
      </c>
    </row>
    <row r="14" spans="1:14" x14ac:dyDescent="0.25">
      <c r="A14" t="s">
        <v>240</v>
      </c>
      <c r="B14">
        <v>5</v>
      </c>
      <c r="C14" s="107"/>
      <c r="D14" s="107">
        <v>134767</v>
      </c>
      <c r="E14" s="107">
        <v>162865.91949999999</v>
      </c>
      <c r="F14" s="107">
        <v>13572.159958333332</v>
      </c>
      <c r="I14" s="273">
        <v>13572.159958333332</v>
      </c>
    </row>
    <row r="15" spans="1:14" x14ac:dyDescent="0.25">
      <c r="A15" t="s">
        <v>240</v>
      </c>
      <c r="B15">
        <v>6</v>
      </c>
      <c r="C15" s="107"/>
      <c r="D15" s="107">
        <v>140961</v>
      </c>
      <c r="E15" s="107">
        <v>170351.36849999998</v>
      </c>
      <c r="F15" s="107">
        <v>14195.947374999998</v>
      </c>
      <c r="I15" s="273">
        <v>14195.947374999998</v>
      </c>
    </row>
    <row r="16" spans="1:14" x14ac:dyDescent="0.25">
      <c r="A16" t="s">
        <v>241</v>
      </c>
      <c r="B16">
        <v>1</v>
      </c>
      <c r="C16" s="107"/>
      <c r="D16" s="107">
        <v>79733</v>
      </c>
      <c r="E16" s="107">
        <v>96357.330499999996</v>
      </c>
      <c r="F16" s="107">
        <v>8029.7775416666664</v>
      </c>
      <c r="I16" s="273">
        <v>8029.7775416666664</v>
      </c>
    </row>
    <row r="17" spans="1:9" x14ac:dyDescent="0.25">
      <c r="A17" t="s">
        <v>241</v>
      </c>
      <c r="B17">
        <v>2</v>
      </c>
      <c r="C17" s="107"/>
      <c r="D17" s="107">
        <v>84931</v>
      </c>
      <c r="E17" s="107">
        <v>102639.11349999999</v>
      </c>
      <c r="F17" s="107">
        <v>8553.2594583333321</v>
      </c>
      <c r="I17" s="273">
        <v>8553.2594583333321</v>
      </c>
    </row>
    <row r="18" spans="1:9" x14ac:dyDescent="0.25">
      <c r="A18" t="s">
        <v>241</v>
      </c>
      <c r="B18">
        <v>3</v>
      </c>
      <c r="C18" s="107"/>
      <c r="D18" s="107">
        <v>90134</v>
      </c>
      <c r="E18" s="107">
        <v>108926.939</v>
      </c>
      <c r="F18" s="107">
        <v>9077.2449166666665</v>
      </c>
      <c r="I18" s="273">
        <v>9077.2449166666665</v>
      </c>
    </row>
    <row r="19" spans="1:9" x14ac:dyDescent="0.25">
      <c r="A19" t="s">
        <v>241</v>
      </c>
      <c r="B19">
        <v>4</v>
      </c>
      <c r="C19" s="107"/>
      <c r="D19" s="107">
        <v>95330</v>
      </c>
      <c r="E19" s="107">
        <v>115206.30499999999</v>
      </c>
      <c r="F19" s="107">
        <v>9600.5254166666655</v>
      </c>
      <c r="I19" s="273">
        <v>9600.5254166666655</v>
      </c>
    </row>
    <row r="20" spans="1:9" x14ac:dyDescent="0.25">
      <c r="A20" t="s">
        <v>241</v>
      </c>
      <c r="B20">
        <v>5</v>
      </c>
      <c r="C20" s="107"/>
      <c r="D20" s="107">
        <v>100531</v>
      </c>
      <c r="E20" s="107">
        <v>121491.71349999998</v>
      </c>
      <c r="F20" s="107">
        <v>10124.309458333331</v>
      </c>
      <c r="I20" s="273">
        <v>10124.309458333331</v>
      </c>
    </row>
    <row r="21" spans="1:9" x14ac:dyDescent="0.25">
      <c r="A21" t="s">
        <v>241</v>
      </c>
      <c r="B21">
        <v>6</v>
      </c>
      <c r="C21" s="107"/>
      <c r="D21" s="107">
        <v>105729</v>
      </c>
      <c r="E21" s="107">
        <v>127773.49649999999</v>
      </c>
      <c r="F21" s="107">
        <v>10647.791374999999</v>
      </c>
      <c r="I21" s="273">
        <v>10647.791374999999</v>
      </c>
    </row>
    <row r="22" spans="1:9" x14ac:dyDescent="0.25">
      <c r="A22" t="s">
        <v>242</v>
      </c>
      <c r="B22">
        <v>1</v>
      </c>
      <c r="C22" s="107"/>
      <c r="D22" s="107">
        <v>83800</v>
      </c>
      <c r="E22" s="107">
        <v>101272.29999999999</v>
      </c>
      <c r="F22" s="107">
        <v>8439.3583333333318</v>
      </c>
      <c r="I22" s="273">
        <v>8439.3583333333318</v>
      </c>
    </row>
    <row r="23" spans="1:9" x14ac:dyDescent="0.25">
      <c r="A23" t="s">
        <v>242</v>
      </c>
      <c r="B23">
        <v>2</v>
      </c>
      <c r="C23" s="107"/>
      <c r="D23" s="107">
        <v>89265</v>
      </c>
      <c r="E23" s="107">
        <v>107876.75249999999</v>
      </c>
      <c r="F23" s="107">
        <v>8989.729374999999</v>
      </c>
      <c r="I23" s="273">
        <v>8989.729374999999</v>
      </c>
    </row>
    <row r="24" spans="1:9" x14ac:dyDescent="0.25">
      <c r="A24" t="s">
        <v>242</v>
      </c>
      <c r="B24">
        <v>3</v>
      </c>
      <c r="C24" s="107"/>
      <c r="D24" s="107">
        <v>94741</v>
      </c>
      <c r="E24" s="107">
        <v>114494.49849999999</v>
      </c>
      <c r="F24" s="107">
        <v>9541.2082083333316</v>
      </c>
      <c r="I24" s="273">
        <v>9541.2082083333316</v>
      </c>
    </row>
    <row r="25" spans="1:9" x14ac:dyDescent="0.25">
      <c r="A25" t="s">
        <v>242</v>
      </c>
      <c r="B25">
        <v>4</v>
      </c>
      <c r="C25" s="107"/>
      <c r="D25" s="107">
        <v>100211</v>
      </c>
      <c r="E25" s="107">
        <v>121104.9935</v>
      </c>
      <c r="F25" s="107">
        <v>10092.082791666666</v>
      </c>
      <c r="I25" s="273">
        <v>10092.082791666666</v>
      </c>
    </row>
    <row r="26" spans="1:9" x14ac:dyDescent="0.25">
      <c r="A26" t="s">
        <v>242</v>
      </c>
      <c r="B26">
        <v>5</v>
      </c>
      <c r="C26" s="107"/>
      <c r="D26" s="107">
        <v>105689</v>
      </c>
      <c r="E26" s="107">
        <v>127725.1565</v>
      </c>
      <c r="F26" s="107">
        <v>10643.763041666667</v>
      </c>
      <c r="I26" s="273">
        <v>10643.763041666667</v>
      </c>
    </row>
    <row r="27" spans="1:9" x14ac:dyDescent="0.25">
      <c r="A27" t="s">
        <v>242</v>
      </c>
      <c r="B27">
        <v>1</v>
      </c>
      <c r="C27" s="107"/>
      <c r="D27" s="107">
        <v>111159</v>
      </c>
      <c r="E27" s="107">
        <v>134335.65149999998</v>
      </c>
      <c r="F27" s="107">
        <v>11194.637624999998</v>
      </c>
      <c r="I27" s="273">
        <v>11194.637624999998</v>
      </c>
    </row>
    <row r="28" spans="1:9" x14ac:dyDescent="0.25">
      <c r="A28" t="s">
        <v>243</v>
      </c>
      <c r="B28">
        <v>1</v>
      </c>
      <c r="C28" s="107"/>
      <c r="D28" s="107">
        <v>65684</v>
      </c>
      <c r="E28" s="107">
        <v>79379.113999999987</v>
      </c>
      <c r="F28" s="107">
        <v>6614.9261666666653</v>
      </c>
      <c r="I28" s="273">
        <v>6614.9261666666653</v>
      </c>
    </row>
    <row r="29" spans="1:9" x14ac:dyDescent="0.25">
      <c r="A29" t="s">
        <v>243</v>
      </c>
      <c r="B29">
        <v>2</v>
      </c>
      <c r="C29" s="107"/>
      <c r="D29" s="107">
        <v>68387</v>
      </c>
      <c r="E29" s="107">
        <v>82645.689499999993</v>
      </c>
      <c r="F29" s="107">
        <v>6887.1407916666658</v>
      </c>
      <c r="I29" s="273">
        <v>6887.1407916666658</v>
      </c>
    </row>
    <row r="30" spans="1:9" x14ac:dyDescent="0.25">
      <c r="A30" t="s">
        <v>243</v>
      </c>
      <c r="B30">
        <v>3</v>
      </c>
      <c r="C30" s="107"/>
      <c r="D30" s="107">
        <v>72059</v>
      </c>
      <c r="E30" s="107">
        <v>87083.301499999987</v>
      </c>
      <c r="F30" s="107">
        <v>7256.9417916666653</v>
      </c>
      <c r="I30" s="273">
        <v>7256.9417916666653</v>
      </c>
    </row>
    <row r="31" spans="1:9" x14ac:dyDescent="0.25">
      <c r="A31" t="s">
        <v>243</v>
      </c>
      <c r="B31">
        <v>4</v>
      </c>
      <c r="C31" s="107"/>
      <c r="D31" s="107">
        <v>75711</v>
      </c>
      <c r="E31" s="107">
        <v>91496.743499999997</v>
      </c>
      <c r="F31" s="107">
        <v>7624.7286249999997</v>
      </c>
      <c r="I31" s="273">
        <v>7624.7286249999997</v>
      </c>
    </row>
    <row r="32" spans="1:9" x14ac:dyDescent="0.25">
      <c r="A32" t="s">
        <v>243</v>
      </c>
      <c r="B32">
        <v>5</v>
      </c>
      <c r="C32" s="107"/>
      <c r="D32" s="107">
        <v>79371</v>
      </c>
      <c r="E32" s="107">
        <v>95919.853499999997</v>
      </c>
      <c r="F32" s="107">
        <v>7993.3211249999995</v>
      </c>
      <c r="I32" s="273">
        <v>7993.3211249999995</v>
      </c>
    </row>
    <row r="33" spans="1:9" x14ac:dyDescent="0.25">
      <c r="A33" t="s">
        <v>243</v>
      </c>
      <c r="B33">
        <v>6</v>
      </c>
      <c r="C33" s="107"/>
      <c r="D33" s="107">
        <v>83051</v>
      </c>
      <c r="E33" s="107">
        <v>100367.1335</v>
      </c>
      <c r="F33" s="107">
        <v>8363.927791666667</v>
      </c>
      <c r="I33" s="273">
        <v>8363.927791666667</v>
      </c>
    </row>
    <row r="34" spans="1:9" x14ac:dyDescent="0.25">
      <c r="A34" t="s">
        <v>243</v>
      </c>
      <c r="B34">
        <v>7</v>
      </c>
      <c r="C34" s="107"/>
      <c r="D34" s="107">
        <v>86709</v>
      </c>
      <c r="E34" s="107">
        <v>104787.8265</v>
      </c>
      <c r="F34" s="107">
        <v>8732.318874999999</v>
      </c>
      <c r="I34" s="273">
        <v>8732.318874999999</v>
      </c>
    </row>
    <row r="35" spans="1:9" x14ac:dyDescent="0.25">
      <c r="A35" t="s">
        <v>243</v>
      </c>
      <c r="B35">
        <v>8</v>
      </c>
      <c r="C35" s="107"/>
      <c r="D35" s="107">
        <v>90349</v>
      </c>
      <c r="E35" s="107">
        <v>109186.7665</v>
      </c>
      <c r="F35" s="107">
        <v>9098.8972083333338</v>
      </c>
      <c r="I35" s="273">
        <v>9098.8972083333338</v>
      </c>
    </row>
    <row r="36" spans="1:9" x14ac:dyDescent="0.25">
      <c r="A36" t="s">
        <v>244</v>
      </c>
      <c r="B36">
        <v>1</v>
      </c>
      <c r="C36" s="107"/>
      <c r="D36" s="107">
        <v>67983</v>
      </c>
      <c r="E36" s="107">
        <v>82157.455499999996</v>
      </c>
      <c r="F36" s="107">
        <v>6846.4546249999994</v>
      </c>
      <c r="I36" s="273">
        <v>6846.4546249999994</v>
      </c>
    </row>
    <row r="37" spans="1:9" x14ac:dyDescent="0.25">
      <c r="A37" t="s">
        <v>244</v>
      </c>
      <c r="B37">
        <v>2</v>
      </c>
      <c r="C37" s="107"/>
      <c r="D37" s="107">
        <v>71854</v>
      </c>
      <c r="E37" s="107">
        <v>86835.558999999994</v>
      </c>
      <c r="F37" s="107">
        <v>7236.2965833333328</v>
      </c>
      <c r="I37" s="273">
        <v>7236.2965833333328</v>
      </c>
    </row>
    <row r="38" spans="1:9" x14ac:dyDescent="0.25">
      <c r="A38" t="s">
        <v>244</v>
      </c>
      <c r="B38">
        <v>3</v>
      </c>
      <c r="C38" s="107"/>
      <c r="D38" s="107">
        <v>75717</v>
      </c>
      <c r="E38" s="107">
        <v>91503.994499999986</v>
      </c>
      <c r="F38" s="107">
        <v>7625.3328749999991</v>
      </c>
      <c r="I38" s="273">
        <v>7625.3328749999991</v>
      </c>
    </row>
    <row r="39" spans="1:9" x14ac:dyDescent="0.25">
      <c r="A39" t="s">
        <v>244</v>
      </c>
      <c r="B39">
        <v>4</v>
      </c>
      <c r="C39" s="107"/>
      <c r="D39" s="107">
        <v>79561</v>
      </c>
      <c r="E39" s="107">
        <v>96149.468499999988</v>
      </c>
      <c r="F39" s="107">
        <v>8012.455708333332</v>
      </c>
      <c r="I39" s="273">
        <v>8012.455708333332</v>
      </c>
    </row>
    <row r="40" spans="1:9" x14ac:dyDescent="0.25">
      <c r="A40" t="s">
        <v>244</v>
      </c>
      <c r="B40">
        <v>5</v>
      </c>
      <c r="C40" s="107"/>
      <c r="D40" s="107">
        <v>83416</v>
      </c>
      <c r="E40" s="107">
        <v>100808.23599999999</v>
      </c>
      <c r="F40" s="107">
        <v>8400.6863333333331</v>
      </c>
      <c r="I40" s="273">
        <v>8400.6863333333331</v>
      </c>
    </row>
    <row r="41" spans="1:9" x14ac:dyDescent="0.25">
      <c r="A41" t="s">
        <v>244</v>
      </c>
      <c r="B41">
        <v>6</v>
      </c>
      <c r="C41" s="107"/>
      <c r="D41" s="107">
        <v>87284</v>
      </c>
      <c r="E41" s="107">
        <v>105482.71399999999</v>
      </c>
      <c r="F41" s="107">
        <v>8790.2261666666654</v>
      </c>
      <c r="I41" s="273">
        <v>8790.2261666666654</v>
      </c>
    </row>
    <row r="42" spans="1:9" x14ac:dyDescent="0.25">
      <c r="A42" t="s">
        <v>244</v>
      </c>
      <c r="B42">
        <v>7</v>
      </c>
      <c r="C42" s="107"/>
      <c r="D42" s="107">
        <v>91133</v>
      </c>
      <c r="E42" s="107">
        <v>110134.23049999999</v>
      </c>
      <c r="F42" s="107">
        <v>9177.8525416666653</v>
      </c>
      <c r="I42" s="273">
        <v>9177.8525416666653</v>
      </c>
    </row>
    <row r="43" spans="1:9" x14ac:dyDescent="0.25">
      <c r="A43" t="s">
        <v>244</v>
      </c>
      <c r="B43">
        <v>8</v>
      </c>
      <c r="C43" s="107"/>
      <c r="D43" s="107">
        <v>94966</v>
      </c>
      <c r="E43" s="107">
        <v>114766.41099999999</v>
      </c>
      <c r="F43" s="107">
        <v>9563.8675833333327</v>
      </c>
      <c r="I43" s="273">
        <v>9563.8675833333327</v>
      </c>
    </row>
    <row r="44" spans="1:9" x14ac:dyDescent="0.25">
      <c r="A44" t="s">
        <v>245</v>
      </c>
      <c r="B44">
        <v>1</v>
      </c>
      <c r="C44" s="107"/>
      <c r="D44" s="107">
        <v>49799</v>
      </c>
      <c r="E44" s="107">
        <v>60182.091499999995</v>
      </c>
      <c r="F44" s="107">
        <v>5015.1742916666662</v>
      </c>
      <c r="I44" s="273">
        <v>5015.1742916666662</v>
      </c>
    </row>
    <row r="45" spans="1:9" x14ac:dyDescent="0.25">
      <c r="A45" t="s">
        <v>245</v>
      </c>
      <c r="B45">
        <v>2</v>
      </c>
      <c r="C45" s="107"/>
      <c r="D45" s="107">
        <v>51490</v>
      </c>
      <c r="E45" s="107">
        <v>62225.664999999994</v>
      </c>
      <c r="F45" s="107">
        <v>5185.4720833333331</v>
      </c>
      <c r="I45" s="273">
        <v>5185.4720833333331</v>
      </c>
    </row>
    <row r="46" spans="1:9" x14ac:dyDescent="0.25">
      <c r="A46" t="s">
        <v>245</v>
      </c>
      <c r="B46">
        <v>3</v>
      </c>
      <c r="C46" s="107"/>
      <c r="D46" s="107">
        <v>60606</v>
      </c>
      <c r="E46" s="107">
        <v>73242.350999999995</v>
      </c>
      <c r="F46" s="107">
        <v>6103.5292499999996</v>
      </c>
      <c r="I46" s="273">
        <v>6103.5292499999996</v>
      </c>
    </row>
    <row r="47" spans="1:9" x14ac:dyDescent="0.25">
      <c r="A47" t="s">
        <v>245</v>
      </c>
      <c r="B47">
        <v>4</v>
      </c>
      <c r="C47" s="107"/>
      <c r="D47" s="107">
        <v>65368</v>
      </c>
      <c r="E47" s="107">
        <v>78997.227999999988</v>
      </c>
      <c r="F47" s="107">
        <v>6583.1023333333324</v>
      </c>
      <c r="I47" s="273">
        <v>6583.1023333333324</v>
      </c>
    </row>
    <row r="48" spans="1:9" x14ac:dyDescent="0.25">
      <c r="A48" t="s">
        <v>245</v>
      </c>
      <c r="B48">
        <v>5</v>
      </c>
      <c r="C48" s="107"/>
      <c r="D48" s="107">
        <v>69034</v>
      </c>
      <c r="E48" s="107">
        <v>83427.588999999993</v>
      </c>
      <c r="F48" s="107">
        <v>6952.2990833333324</v>
      </c>
      <c r="I48" s="273">
        <v>6952.2990833333324</v>
      </c>
    </row>
    <row r="49" spans="1:9" x14ac:dyDescent="0.25">
      <c r="A49" t="s">
        <v>245</v>
      </c>
      <c r="B49">
        <v>6</v>
      </c>
      <c r="C49" s="107"/>
      <c r="D49" s="107">
        <v>73668</v>
      </c>
      <c r="E49" s="107">
        <v>89027.777999999991</v>
      </c>
      <c r="F49" s="107">
        <v>7418.981499999999</v>
      </c>
      <c r="I49" s="273">
        <v>7418.981499999999</v>
      </c>
    </row>
    <row r="50" spans="1:9" x14ac:dyDescent="0.25">
      <c r="A50" t="s">
        <v>245</v>
      </c>
      <c r="B50">
        <v>7</v>
      </c>
      <c r="C50" s="107"/>
      <c r="D50" s="107">
        <v>78285</v>
      </c>
      <c r="E50" s="107">
        <v>94607.422499999986</v>
      </c>
      <c r="F50" s="107">
        <v>7883.9518749999988</v>
      </c>
      <c r="I50" s="273">
        <v>7883.9518749999988</v>
      </c>
    </row>
    <row r="51" spans="1:9" x14ac:dyDescent="0.25">
      <c r="A51" t="s">
        <v>246</v>
      </c>
      <c r="B51">
        <v>1</v>
      </c>
      <c r="C51" s="107"/>
      <c r="D51" s="107">
        <v>52325</v>
      </c>
      <c r="E51" s="107">
        <v>63234.762499999997</v>
      </c>
      <c r="F51" s="107">
        <v>5269.5635416666664</v>
      </c>
      <c r="I51" s="273">
        <v>5269.5635416666664</v>
      </c>
    </row>
    <row r="52" spans="1:9" x14ac:dyDescent="0.25">
      <c r="A52" t="s">
        <v>246</v>
      </c>
      <c r="B52">
        <v>2</v>
      </c>
      <c r="C52" s="107"/>
      <c r="D52" s="107">
        <v>54114</v>
      </c>
      <c r="E52" s="107">
        <v>65396.768999999993</v>
      </c>
      <c r="F52" s="107">
        <v>5449.7307499999997</v>
      </c>
      <c r="I52" s="273">
        <v>5449.7307499999997</v>
      </c>
    </row>
    <row r="53" spans="1:9" x14ac:dyDescent="0.25">
      <c r="A53" t="s">
        <v>246</v>
      </c>
      <c r="B53">
        <v>3</v>
      </c>
      <c r="C53" s="107"/>
      <c r="D53" s="107">
        <v>63696</v>
      </c>
      <c r="E53" s="107">
        <v>76976.615999999995</v>
      </c>
      <c r="F53" s="107">
        <v>6414.7179999999998</v>
      </c>
      <c r="I53" s="273">
        <v>6414.7179999999998</v>
      </c>
    </row>
    <row r="54" spans="1:9" x14ac:dyDescent="0.25">
      <c r="A54" t="s">
        <v>246</v>
      </c>
      <c r="B54">
        <v>4</v>
      </c>
      <c r="C54" s="107"/>
      <c r="D54" s="107">
        <v>67660</v>
      </c>
      <c r="E54" s="107">
        <v>81767.11</v>
      </c>
      <c r="F54" s="107">
        <v>6813.9258333333337</v>
      </c>
      <c r="I54" s="273">
        <v>6813.9258333333337</v>
      </c>
    </row>
    <row r="55" spans="1:9" x14ac:dyDescent="0.25">
      <c r="A55" t="s">
        <v>246</v>
      </c>
      <c r="B55">
        <v>5</v>
      </c>
      <c r="C55" s="107"/>
      <c r="D55" s="107">
        <v>72535</v>
      </c>
      <c r="E55" s="107">
        <v>87658.547499999986</v>
      </c>
      <c r="F55" s="107">
        <v>7304.8789583333319</v>
      </c>
      <c r="I55" s="273">
        <v>7304.8789583333319</v>
      </c>
    </row>
    <row r="56" spans="1:9" x14ac:dyDescent="0.25">
      <c r="A56" t="s">
        <v>246</v>
      </c>
      <c r="B56">
        <v>6</v>
      </c>
      <c r="C56" s="107"/>
      <c r="D56" s="107">
        <v>77408</v>
      </c>
      <c r="E56" s="107">
        <v>93547.567999999999</v>
      </c>
      <c r="F56" s="107">
        <v>7795.6306666666669</v>
      </c>
      <c r="I56" s="273">
        <v>7795.6306666666669</v>
      </c>
    </row>
    <row r="57" spans="1:9" x14ac:dyDescent="0.25">
      <c r="A57" t="s">
        <v>246</v>
      </c>
      <c r="B57">
        <v>7</v>
      </c>
      <c r="C57" s="107"/>
      <c r="D57" s="107">
        <v>82267</v>
      </c>
      <c r="E57" s="107">
        <v>99419.669499999989</v>
      </c>
      <c r="F57" s="107">
        <v>8284.9724583333318</v>
      </c>
      <c r="I57" s="273">
        <v>8284.9724583333318</v>
      </c>
    </row>
    <row r="58" spans="1:9" x14ac:dyDescent="0.25">
      <c r="A58" t="s">
        <v>247</v>
      </c>
      <c r="B58">
        <v>1</v>
      </c>
      <c r="C58" s="107"/>
      <c r="D58" s="107">
        <v>33148</v>
      </c>
      <c r="E58" s="107">
        <v>40059.358</v>
      </c>
      <c r="F58" s="107">
        <v>3338.2798333333335</v>
      </c>
      <c r="I58" s="273">
        <v>3338.2798333333335</v>
      </c>
    </row>
    <row r="59" spans="1:9" x14ac:dyDescent="0.25">
      <c r="A59" t="s">
        <v>247</v>
      </c>
      <c r="B59">
        <v>2</v>
      </c>
      <c r="C59" s="107"/>
      <c r="D59" s="107">
        <v>35080</v>
      </c>
      <c r="E59" s="107">
        <v>42394.18</v>
      </c>
      <c r="F59" s="107">
        <v>3532.8483333333334</v>
      </c>
      <c r="I59" s="273">
        <v>3532.8483333333334</v>
      </c>
    </row>
    <row r="60" spans="1:9" x14ac:dyDescent="0.25">
      <c r="A60" t="s">
        <v>247</v>
      </c>
      <c r="B60">
        <v>3</v>
      </c>
      <c r="C60" s="107"/>
      <c r="D60" s="107">
        <v>36719</v>
      </c>
      <c r="E60" s="107">
        <v>44374.911499999995</v>
      </c>
      <c r="F60" s="107">
        <v>3697.9092916666664</v>
      </c>
      <c r="I60" s="273">
        <v>3697.9092916666664</v>
      </c>
    </row>
    <row r="61" spans="1:9" x14ac:dyDescent="0.25">
      <c r="A61" t="s">
        <v>247</v>
      </c>
      <c r="B61">
        <v>4</v>
      </c>
      <c r="C61" s="107"/>
      <c r="D61" s="107">
        <v>38866</v>
      </c>
      <c r="E61" s="107">
        <v>46969.560999999994</v>
      </c>
      <c r="F61" s="107">
        <v>3914.130083333333</v>
      </c>
      <c r="I61" s="273">
        <v>3914.130083333333</v>
      </c>
    </row>
    <row r="62" spans="1:9" x14ac:dyDescent="0.25">
      <c r="A62" t="s">
        <v>247</v>
      </c>
      <c r="B62">
        <v>5</v>
      </c>
      <c r="C62" s="107"/>
      <c r="D62" s="107">
        <v>41064</v>
      </c>
      <c r="E62" s="107">
        <v>49625.843999999997</v>
      </c>
      <c r="F62" s="107">
        <v>4135.4870000000001</v>
      </c>
      <c r="I62" s="273">
        <v>4135.4870000000001</v>
      </c>
    </row>
    <row r="63" spans="1:9" x14ac:dyDescent="0.25">
      <c r="A63" t="s">
        <v>247</v>
      </c>
      <c r="B63">
        <v>6</v>
      </c>
      <c r="C63" s="107"/>
      <c r="D63" s="107">
        <v>42931</v>
      </c>
      <c r="E63" s="107">
        <v>51882.113499999999</v>
      </c>
      <c r="F63" s="107">
        <v>4323.509458333333</v>
      </c>
      <c r="I63" s="273">
        <v>4323.509458333333</v>
      </c>
    </row>
    <row r="64" spans="1:9" x14ac:dyDescent="0.25">
      <c r="A64" t="s">
        <v>247</v>
      </c>
      <c r="B64">
        <v>7</v>
      </c>
      <c r="C64" s="107"/>
      <c r="D64" s="107">
        <v>44774</v>
      </c>
      <c r="E64" s="107">
        <v>54109.378999999994</v>
      </c>
      <c r="F64" s="107">
        <v>4509.1149166666664</v>
      </c>
      <c r="I64" s="273">
        <v>4509.1149166666664</v>
      </c>
    </row>
    <row r="65" spans="1:16" x14ac:dyDescent="0.25">
      <c r="A65" t="s">
        <v>247</v>
      </c>
      <c r="B65">
        <v>8</v>
      </c>
      <c r="C65" s="107"/>
      <c r="D65" s="107">
        <v>46629</v>
      </c>
      <c r="E65" s="107">
        <v>56351.146499999995</v>
      </c>
      <c r="F65" s="107">
        <v>4695.9288749999996</v>
      </c>
      <c r="I65" s="273">
        <v>4695.9288749999996</v>
      </c>
    </row>
    <row r="66" spans="1:16" x14ac:dyDescent="0.25">
      <c r="A66" t="s">
        <v>247</v>
      </c>
      <c r="B66">
        <v>9</v>
      </c>
      <c r="C66" s="107"/>
      <c r="D66" s="107">
        <v>48480</v>
      </c>
      <c r="E66" s="107">
        <v>58588.079999999994</v>
      </c>
      <c r="F66" s="107">
        <v>4882.3399999999992</v>
      </c>
      <c r="I66" s="273">
        <v>4882.3399999999992</v>
      </c>
    </row>
    <row r="67" spans="1:16" x14ac:dyDescent="0.25">
      <c r="A67" t="s">
        <v>247</v>
      </c>
      <c r="B67">
        <v>10</v>
      </c>
      <c r="C67" s="107"/>
      <c r="D67" s="107">
        <v>50398</v>
      </c>
      <c r="E67" s="107">
        <v>60905.982999999993</v>
      </c>
      <c r="F67" s="107">
        <v>5075.498583333333</v>
      </c>
      <c r="I67" s="273">
        <v>5075.498583333333</v>
      </c>
    </row>
    <row r="68" spans="1:16" x14ac:dyDescent="0.25">
      <c r="A68" t="s">
        <v>247</v>
      </c>
      <c r="B68">
        <v>11</v>
      </c>
      <c r="C68" s="107"/>
      <c r="D68" s="107">
        <v>52327</v>
      </c>
      <c r="E68" s="107">
        <v>63237.179499999998</v>
      </c>
      <c r="F68" s="107">
        <v>5269.7649583333332</v>
      </c>
      <c r="I68" s="273">
        <v>5269.7649583333332</v>
      </c>
    </row>
    <row r="69" spans="1:16" x14ac:dyDescent="0.25">
      <c r="A69" t="s">
        <v>247</v>
      </c>
      <c r="B69">
        <v>12</v>
      </c>
      <c r="C69" s="107"/>
      <c r="D69" s="107">
        <v>54238</v>
      </c>
      <c r="E69" s="107">
        <v>65546.622999999992</v>
      </c>
      <c r="F69" s="107">
        <v>5462.2185833333324</v>
      </c>
      <c r="I69" s="273">
        <v>5462.2185833333324</v>
      </c>
    </row>
    <row r="70" spans="1:16" x14ac:dyDescent="0.25">
      <c r="A70" t="s">
        <v>247</v>
      </c>
      <c r="B70">
        <v>13</v>
      </c>
      <c r="C70" s="107"/>
      <c r="D70" s="107">
        <v>56253</v>
      </c>
      <c r="E70" s="107">
        <v>67981.750499999995</v>
      </c>
      <c r="F70" s="107">
        <v>5665.1458749999993</v>
      </c>
      <c r="I70" s="273">
        <v>5665.1458749999993</v>
      </c>
    </row>
    <row r="71" spans="1:16" x14ac:dyDescent="0.25">
      <c r="A71" t="s">
        <v>247</v>
      </c>
      <c r="B71">
        <v>14</v>
      </c>
      <c r="C71" s="107"/>
      <c r="D71" s="107">
        <v>58178</v>
      </c>
      <c r="E71" s="107">
        <v>70308.112999999998</v>
      </c>
      <c r="F71" s="107">
        <v>5859.0094166666668</v>
      </c>
      <c r="I71" s="273">
        <v>5859.0094166666668</v>
      </c>
    </row>
    <row r="72" spans="1:16" x14ac:dyDescent="0.25">
      <c r="A72" t="s">
        <v>248</v>
      </c>
      <c r="B72">
        <v>1</v>
      </c>
      <c r="C72" s="107"/>
      <c r="D72" s="107">
        <v>57629</v>
      </c>
      <c r="E72" s="107">
        <v>69644.646499999988</v>
      </c>
      <c r="F72" s="107">
        <v>6145.5422309027763</v>
      </c>
      <c r="I72" s="273">
        <v>5803.7205416666657</v>
      </c>
      <c r="J72">
        <v>1200</v>
      </c>
      <c r="K72">
        <v>2901.8602708333328</v>
      </c>
      <c r="L72">
        <v>4101.8602708333328</v>
      </c>
      <c r="M72">
        <v>341.82168923611107</v>
      </c>
      <c r="N72">
        <v>6487.3639201388869</v>
      </c>
      <c r="P72" t="s">
        <v>231</v>
      </c>
    </row>
    <row r="73" spans="1:16" x14ac:dyDescent="0.25">
      <c r="A73" t="s">
        <v>248</v>
      </c>
      <c r="B73">
        <v>2</v>
      </c>
      <c r="C73" s="107"/>
      <c r="D73" s="107">
        <v>59604</v>
      </c>
      <c r="E73" s="107">
        <v>72031.433999999994</v>
      </c>
      <c r="F73" s="107">
        <v>6352.7286458333328</v>
      </c>
      <c r="I73" s="273">
        <v>6002.6194999999998</v>
      </c>
      <c r="J73">
        <v>1200</v>
      </c>
      <c r="K73">
        <v>3001.3097499999999</v>
      </c>
      <c r="L73">
        <v>4201.3097500000003</v>
      </c>
      <c r="M73">
        <v>350.10914583333334</v>
      </c>
      <c r="N73">
        <v>6702.8377916666659</v>
      </c>
    </row>
    <row r="74" spans="1:16" x14ac:dyDescent="0.25">
      <c r="A74" t="s">
        <v>248</v>
      </c>
      <c r="B74">
        <v>3</v>
      </c>
      <c r="C74" s="107"/>
      <c r="D74" s="107">
        <v>61556</v>
      </c>
      <c r="E74" s="107">
        <v>74390.425999999992</v>
      </c>
      <c r="F74" s="107">
        <v>6557.5022569444436</v>
      </c>
      <c r="I74" s="273">
        <v>6199.202166666666</v>
      </c>
      <c r="J74">
        <v>1200</v>
      </c>
      <c r="K74">
        <v>3099.601083333333</v>
      </c>
      <c r="L74">
        <v>4299.601083333333</v>
      </c>
      <c r="M74">
        <v>358.30009027777777</v>
      </c>
      <c r="N74">
        <v>6915.8023472222212</v>
      </c>
    </row>
    <row r="75" spans="1:16" x14ac:dyDescent="0.25">
      <c r="A75" t="s">
        <v>248</v>
      </c>
      <c r="B75">
        <v>4</v>
      </c>
      <c r="C75" s="107"/>
      <c r="D75" s="107">
        <v>63834</v>
      </c>
      <c r="E75" s="107">
        <v>77143.388999999996</v>
      </c>
      <c r="F75" s="107">
        <v>6796.4747395833328</v>
      </c>
      <c r="I75" s="273">
        <v>6428.6157499999999</v>
      </c>
      <c r="J75">
        <v>1200</v>
      </c>
      <c r="K75">
        <v>3214.307875</v>
      </c>
      <c r="L75">
        <v>4414.3078750000004</v>
      </c>
      <c r="M75">
        <v>367.85898958333337</v>
      </c>
      <c r="N75">
        <v>7164.3337291666667</v>
      </c>
    </row>
    <row r="76" spans="1:16" x14ac:dyDescent="0.25">
      <c r="A76" t="s">
        <v>248</v>
      </c>
      <c r="B76">
        <v>5</v>
      </c>
      <c r="C76" s="107"/>
      <c r="D76" s="107">
        <v>66100</v>
      </c>
      <c r="E76" s="107">
        <v>79881.849999999991</v>
      </c>
      <c r="F76" s="107">
        <v>7034.1883680555547</v>
      </c>
      <c r="I76" s="273">
        <v>6656.8208333333323</v>
      </c>
      <c r="J76">
        <v>1200</v>
      </c>
      <c r="K76">
        <v>3328.4104166666662</v>
      </c>
      <c r="L76">
        <v>4528.4104166666657</v>
      </c>
      <c r="M76">
        <v>377.36753472222216</v>
      </c>
      <c r="N76">
        <v>7411.5559027777772</v>
      </c>
    </row>
    <row r="77" spans="1:16" x14ac:dyDescent="0.25">
      <c r="A77" t="s">
        <v>248</v>
      </c>
      <c r="B77">
        <v>6</v>
      </c>
      <c r="C77" s="107"/>
      <c r="D77" s="107">
        <v>67333</v>
      </c>
      <c r="E77" s="107">
        <v>81371.930499999988</v>
      </c>
      <c r="F77" s="107">
        <v>7163.5356336805544</v>
      </c>
      <c r="I77" s="273">
        <v>6780.9942083333326</v>
      </c>
      <c r="J77">
        <v>1200</v>
      </c>
      <c r="K77">
        <v>3390.4971041666663</v>
      </c>
      <c r="L77">
        <v>4590.4971041666668</v>
      </c>
      <c r="M77">
        <v>382.54142534722223</v>
      </c>
      <c r="N77">
        <v>7546.0770590277771</v>
      </c>
    </row>
    <row r="78" spans="1:16" x14ac:dyDescent="0.25">
      <c r="A78" t="s">
        <v>190</v>
      </c>
      <c r="B78">
        <v>1</v>
      </c>
      <c r="C78" s="107"/>
      <c r="D78" s="107">
        <v>41418</v>
      </c>
      <c r="E78" s="107">
        <v>50053.652999999998</v>
      </c>
      <c r="F78" s="107">
        <v>4444.9351562499996</v>
      </c>
      <c r="I78" s="273">
        <v>4171.1377499999999</v>
      </c>
      <c r="J78">
        <v>1200</v>
      </c>
      <c r="K78">
        <v>2085.5688749999999</v>
      </c>
      <c r="L78">
        <v>3285.5688749999999</v>
      </c>
      <c r="M78">
        <v>273.79740624999999</v>
      </c>
      <c r="N78">
        <v>4718.7325624999994</v>
      </c>
    </row>
    <row r="79" spans="1:16" x14ac:dyDescent="0.25">
      <c r="A79" t="s">
        <v>190</v>
      </c>
      <c r="B79">
        <v>2</v>
      </c>
      <c r="C79" s="107"/>
      <c r="D79" s="107">
        <v>43364</v>
      </c>
      <c r="E79" s="107">
        <v>52405.393999999993</v>
      </c>
      <c r="F79" s="107">
        <v>4649.0793402777772</v>
      </c>
      <c r="I79" s="273">
        <v>4367.1161666666658</v>
      </c>
      <c r="J79">
        <v>1200</v>
      </c>
      <c r="K79">
        <v>2183.5580833333329</v>
      </c>
      <c r="L79">
        <v>3383.5580833333329</v>
      </c>
      <c r="M79">
        <v>281.96317361111107</v>
      </c>
      <c r="N79">
        <v>4931.0425138888886</v>
      </c>
    </row>
    <row r="80" spans="1:16" x14ac:dyDescent="0.25">
      <c r="A80" t="s">
        <v>190</v>
      </c>
      <c r="B80">
        <v>3</v>
      </c>
      <c r="C80" s="107"/>
      <c r="D80" s="107">
        <v>44944</v>
      </c>
      <c r="E80" s="107">
        <v>54314.823999999993</v>
      </c>
      <c r="F80" s="107">
        <v>4814.8284722222215</v>
      </c>
      <c r="I80" s="273">
        <v>4526.2353333333331</v>
      </c>
      <c r="J80">
        <v>1200</v>
      </c>
      <c r="K80">
        <v>2263.1176666666665</v>
      </c>
      <c r="L80">
        <v>3463.1176666666665</v>
      </c>
      <c r="M80">
        <v>288.59313888888886</v>
      </c>
      <c r="N80">
        <v>5103.42161111111</v>
      </c>
    </row>
    <row r="81" spans="1:14" x14ac:dyDescent="0.25">
      <c r="A81" t="s">
        <v>190</v>
      </c>
      <c r="B81">
        <v>4</v>
      </c>
      <c r="C81" s="107"/>
      <c r="D81" s="107">
        <v>47206</v>
      </c>
      <c r="E81" s="107">
        <v>57048.450999999994</v>
      </c>
      <c r="F81" s="107">
        <v>5052.122482638888</v>
      </c>
      <c r="I81" s="273">
        <v>4754.0375833333328</v>
      </c>
      <c r="J81">
        <v>1200</v>
      </c>
      <c r="K81">
        <v>2377.0187916666664</v>
      </c>
      <c r="L81">
        <v>3577.0187916666664</v>
      </c>
      <c r="M81">
        <v>298.08489930555555</v>
      </c>
      <c r="N81">
        <v>5350.2073819444431</v>
      </c>
    </row>
    <row r="82" spans="1:14" x14ac:dyDescent="0.25">
      <c r="A82" t="s">
        <v>190</v>
      </c>
      <c r="B82">
        <v>5</v>
      </c>
      <c r="C82" s="107"/>
      <c r="D82" s="107">
        <v>49133</v>
      </c>
      <c r="E82" s="107">
        <v>59377.230499999998</v>
      </c>
      <c r="F82" s="107">
        <v>5254.273480902777</v>
      </c>
      <c r="I82" s="273">
        <v>4948.1025416666662</v>
      </c>
      <c r="J82">
        <v>1200</v>
      </c>
      <c r="K82">
        <v>2474.0512708333331</v>
      </c>
      <c r="L82">
        <v>3674.0512708333331</v>
      </c>
      <c r="M82">
        <v>306.17093923611111</v>
      </c>
      <c r="N82">
        <v>5560.4444201388878</v>
      </c>
    </row>
    <row r="83" spans="1:14" x14ac:dyDescent="0.25">
      <c r="A83" t="s">
        <v>190</v>
      </c>
      <c r="B83">
        <v>6</v>
      </c>
      <c r="C83" s="107"/>
      <c r="D83" s="107">
        <v>51192</v>
      </c>
      <c r="E83" s="107">
        <v>61865.531999999992</v>
      </c>
      <c r="F83" s="107">
        <v>5470.2718749999995</v>
      </c>
      <c r="I83" s="273">
        <v>5155.4609999999993</v>
      </c>
      <c r="J83">
        <v>1200</v>
      </c>
      <c r="K83">
        <v>2577.7304999999997</v>
      </c>
      <c r="L83">
        <v>3777.7304999999997</v>
      </c>
      <c r="M83">
        <v>314.81087499999995</v>
      </c>
      <c r="N83">
        <v>5785.0827499999996</v>
      </c>
    </row>
    <row r="84" spans="1:14" x14ac:dyDescent="0.25">
      <c r="A84" t="s">
        <v>190</v>
      </c>
      <c r="B84">
        <v>7</v>
      </c>
      <c r="C84" s="107"/>
      <c r="D84" s="107">
        <v>53175</v>
      </c>
      <c r="E84" s="107">
        <v>64261.987499999996</v>
      </c>
      <c r="F84" s="107">
        <v>5678.2975260416661</v>
      </c>
      <c r="I84" s="273">
        <v>5355.1656249999996</v>
      </c>
      <c r="J84">
        <v>1200</v>
      </c>
      <c r="K84">
        <v>2677.5828124999998</v>
      </c>
      <c r="L84">
        <v>3877.5828124999998</v>
      </c>
      <c r="M84">
        <v>323.13190104166665</v>
      </c>
      <c r="N84">
        <v>6001.4294270833325</v>
      </c>
    </row>
    <row r="85" spans="1:14" x14ac:dyDescent="0.25">
      <c r="A85" t="s">
        <v>249</v>
      </c>
      <c r="B85">
        <v>1</v>
      </c>
      <c r="C85" s="107"/>
      <c r="D85" s="107">
        <v>40521</v>
      </c>
      <c r="E85" s="107">
        <v>48969.628499999999</v>
      </c>
      <c r="F85" s="107">
        <v>4350.8358072916662</v>
      </c>
      <c r="I85" s="273">
        <v>4080.8023749999998</v>
      </c>
      <c r="J85">
        <v>1200</v>
      </c>
      <c r="K85">
        <v>2040.4011874999999</v>
      </c>
      <c r="L85">
        <v>3240.4011874999997</v>
      </c>
      <c r="M85">
        <v>270.03343229166666</v>
      </c>
      <c r="N85">
        <v>4620.8692395833332</v>
      </c>
    </row>
    <row r="86" spans="1:14" x14ac:dyDescent="0.25">
      <c r="A86" t="s">
        <v>249</v>
      </c>
      <c r="B86">
        <v>2</v>
      </c>
      <c r="C86" s="107"/>
      <c r="D86" s="107">
        <v>42297</v>
      </c>
      <c r="E86" s="107">
        <v>51115.924499999994</v>
      </c>
      <c r="F86" s="107">
        <v>4537.1462239583325</v>
      </c>
      <c r="I86" s="273">
        <v>4259.6603749999995</v>
      </c>
      <c r="J86">
        <v>1200</v>
      </c>
      <c r="K86">
        <v>2129.8301874999997</v>
      </c>
      <c r="L86">
        <v>3329.8301874999997</v>
      </c>
      <c r="M86">
        <v>277.48584895833329</v>
      </c>
      <c r="N86">
        <v>4814.6320729166655</v>
      </c>
    </row>
    <row r="87" spans="1:14" x14ac:dyDescent="0.25">
      <c r="A87" t="s">
        <v>249</v>
      </c>
      <c r="B87">
        <v>3</v>
      </c>
      <c r="C87" s="107"/>
      <c r="D87" s="107">
        <v>44069</v>
      </c>
      <c r="E87" s="107">
        <v>53257.386499999993</v>
      </c>
      <c r="F87" s="107">
        <v>4723.0370225694442</v>
      </c>
      <c r="I87" s="273">
        <v>4438.1155416666661</v>
      </c>
      <c r="J87">
        <v>1200</v>
      </c>
      <c r="K87">
        <v>2219.0577708333331</v>
      </c>
      <c r="L87">
        <v>3419.0577708333331</v>
      </c>
      <c r="M87">
        <v>284.92148090277777</v>
      </c>
      <c r="N87">
        <v>5007.9585034722222</v>
      </c>
    </row>
    <row r="88" spans="1:14" x14ac:dyDescent="0.25">
      <c r="A88" t="s">
        <v>249</v>
      </c>
      <c r="B88">
        <v>4</v>
      </c>
      <c r="C88" s="107"/>
      <c r="D88" s="107">
        <v>45807</v>
      </c>
      <c r="E88" s="107">
        <v>55357.759499999993</v>
      </c>
      <c r="F88" s="107">
        <v>4905.3610677083325</v>
      </c>
      <c r="I88" s="273">
        <v>4613.1466249999994</v>
      </c>
      <c r="J88">
        <v>1200</v>
      </c>
      <c r="K88">
        <v>2306.5733124999997</v>
      </c>
      <c r="L88">
        <v>3506.5733124999997</v>
      </c>
      <c r="M88">
        <v>292.21444270833331</v>
      </c>
      <c r="N88">
        <v>5197.5755104166656</v>
      </c>
    </row>
    <row r="89" spans="1:14" x14ac:dyDescent="0.25">
      <c r="A89" t="s">
        <v>249</v>
      </c>
      <c r="B89">
        <v>5</v>
      </c>
      <c r="C89" s="107"/>
      <c r="D89" s="107">
        <v>47632</v>
      </c>
      <c r="E89" s="107">
        <v>57563.271999999997</v>
      </c>
      <c r="F89" s="107">
        <v>5096.8118055555551</v>
      </c>
      <c r="I89" s="273">
        <v>4796.9393333333328</v>
      </c>
      <c r="J89">
        <v>1200</v>
      </c>
      <c r="K89">
        <v>2398.4696666666664</v>
      </c>
      <c r="L89">
        <v>3598.4696666666664</v>
      </c>
      <c r="M89">
        <v>299.8724722222222</v>
      </c>
      <c r="N89">
        <v>5396.6842777777774</v>
      </c>
    </row>
    <row r="90" spans="1:14" x14ac:dyDescent="0.25">
      <c r="A90" t="s">
        <v>249</v>
      </c>
      <c r="B90">
        <v>6</v>
      </c>
      <c r="C90" s="107"/>
      <c r="D90" s="107">
        <v>49460</v>
      </c>
      <c r="E90" s="107">
        <v>59772.409999999996</v>
      </c>
      <c r="F90" s="107">
        <v>5288.5772569444443</v>
      </c>
      <c r="I90" s="273">
        <v>4981.0341666666664</v>
      </c>
      <c r="J90">
        <v>1200</v>
      </c>
      <c r="K90">
        <v>2490.5170833333332</v>
      </c>
      <c r="L90">
        <v>3690.5170833333332</v>
      </c>
      <c r="M90">
        <v>307.54309027777776</v>
      </c>
      <c r="N90">
        <v>5596.1203472222223</v>
      </c>
    </row>
    <row r="91" spans="1:14" x14ac:dyDescent="0.25">
      <c r="A91" t="s">
        <v>249</v>
      </c>
      <c r="B91">
        <v>7</v>
      </c>
      <c r="C91" s="107"/>
      <c r="D91" s="107">
        <v>51265</v>
      </c>
      <c r="E91" s="107">
        <v>61953.752499999995</v>
      </c>
      <c r="F91" s="107">
        <v>5477.9299045138887</v>
      </c>
      <c r="I91" s="273">
        <v>5162.8127083333329</v>
      </c>
      <c r="J91">
        <v>1200</v>
      </c>
      <c r="K91">
        <v>2581.4063541666665</v>
      </c>
      <c r="L91">
        <v>3781.4063541666665</v>
      </c>
      <c r="M91">
        <v>315.11719618055554</v>
      </c>
      <c r="N91">
        <v>5793.0471006944445</v>
      </c>
    </row>
    <row r="92" spans="1:14" x14ac:dyDescent="0.25">
      <c r="A92" t="s">
        <v>249</v>
      </c>
      <c r="B92">
        <v>8</v>
      </c>
      <c r="C92" s="107"/>
      <c r="D92" s="107">
        <v>53155</v>
      </c>
      <c r="E92" s="107">
        <v>64237.817499999997</v>
      </c>
      <c r="F92" s="107">
        <v>5676.1994357638887</v>
      </c>
      <c r="I92" s="273">
        <v>5353.1514583333328</v>
      </c>
      <c r="J92">
        <v>1200</v>
      </c>
      <c r="K92">
        <v>2676.5757291666664</v>
      </c>
      <c r="L92">
        <v>3876.5757291666664</v>
      </c>
      <c r="M92">
        <v>323.04797743055553</v>
      </c>
      <c r="N92">
        <v>5999.2474131944446</v>
      </c>
    </row>
    <row r="93" spans="1:14" x14ac:dyDescent="0.25">
      <c r="A93" t="s">
        <v>249</v>
      </c>
      <c r="B93">
        <v>9</v>
      </c>
      <c r="C93" s="107"/>
      <c r="D93" s="107">
        <v>54967</v>
      </c>
      <c r="E93" s="107">
        <v>66427.619500000001</v>
      </c>
      <c r="F93" s="107">
        <v>5866.2864149305551</v>
      </c>
      <c r="I93" s="273">
        <v>5535.6349583333331</v>
      </c>
      <c r="J93">
        <v>1200</v>
      </c>
      <c r="K93">
        <v>2767.8174791666665</v>
      </c>
      <c r="L93">
        <v>3967.8174791666665</v>
      </c>
      <c r="M93">
        <v>330.65145659722219</v>
      </c>
      <c r="N93">
        <v>6196.9378715277771</v>
      </c>
    </row>
    <row r="94" spans="1:14" x14ac:dyDescent="0.25">
      <c r="A94" t="s">
        <v>191</v>
      </c>
      <c r="B94">
        <v>1</v>
      </c>
      <c r="C94" s="107"/>
      <c r="D94" s="107">
        <v>37204</v>
      </c>
      <c r="E94" s="107">
        <v>44961.034</v>
      </c>
      <c r="F94" s="107">
        <v>4002.8675347222224</v>
      </c>
      <c r="I94" s="273">
        <v>3746.7528333333335</v>
      </c>
      <c r="J94">
        <v>1200</v>
      </c>
      <c r="K94">
        <v>1873.3764166666667</v>
      </c>
      <c r="L94">
        <v>3073.376416666667</v>
      </c>
      <c r="M94">
        <v>256.11470138888893</v>
      </c>
      <c r="N94">
        <v>4258.982236111111</v>
      </c>
    </row>
    <row r="95" spans="1:14" x14ac:dyDescent="0.25">
      <c r="A95" t="s">
        <v>191</v>
      </c>
      <c r="B95">
        <v>2</v>
      </c>
      <c r="C95" s="107"/>
      <c r="D95" s="107">
        <v>38307</v>
      </c>
      <c r="E95" s="107">
        <v>46294.009499999993</v>
      </c>
      <c r="F95" s="107">
        <v>4118.5772135416664</v>
      </c>
      <c r="I95" s="273">
        <v>3857.8341249999994</v>
      </c>
      <c r="J95">
        <v>1200</v>
      </c>
      <c r="K95">
        <v>1928.9170624999997</v>
      </c>
      <c r="L95">
        <v>3128.9170624999997</v>
      </c>
      <c r="M95">
        <v>260.74308854166662</v>
      </c>
      <c r="N95">
        <v>4379.3203020833334</v>
      </c>
    </row>
    <row r="96" spans="1:14" x14ac:dyDescent="0.25">
      <c r="A96" t="s">
        <v>191</v>
      </c>
      <c r="B96">
        <v>3</v>
      </c>
      <c r="C96" s="107"/>
      <c r="D96" s="107">
        <v>38960</v>
      </c>
      <c r="E96" s="107">
        <v>47083.159999999996</v>
      </c>
      <c r="F96" s="107">
        <v>4187.0798611111104</v>
      </c>
      <c r="I96" s="273">
        <v>3923.5966666666664</v>
      </c>
      <c r="J96">
        <v>1200</v>
      </c>
      <c r="K96">
        <v>1961.7983333333332</v>
      </c>
      <c r="L96">
        <v>3161.7983333333332</v>
      </c>
      <c r="M96">
        <v>263.48319444444445</v>
      </c>
      <c r="N96">
        <v>4450.5630555555545</v>
      </c>
    </row>
    <row r="97" spans="1:14" x14ac:dyDescent="0.25">
      <c r="A97" t="s">
        <v>191</v>
      </c>
      <c r="B97">
        <v>4</v>
      </c>
      <c r="C97" s="107"/>
      <c r="D97" s="107">
        <v>40693</v>
      </c>
      <c r="E97" s="107">
        <v>49177.490499999993</v>
      </c>
      <c r="F97" s="107">
        <v>4368.8793836805553</v>
      </c>
      <c r="I97" s="273">
        <v>4098.1242083333327</v>
      </c>
      <c r="J97">
        <v>1200</v>
      </c>
      <c r="K97">
        <v>2049.0621041666664</v>
      </c>
      <c r="L97">
        <v>3249.0621041666664</v>
      </c>
      <c r="M97">
        <v>270.75517534722218</v>
      </c>
      <c r="N97">
        <v>4639.6345590277779</v>
      </c>
    </row>
    <row r="98" spans="1:14" x14ac:dyDescent="0.25">
      <c r="A98" t="s">
        <v>191</v>
      </c>
      <c r="B98">
        <v>5</v>
      </c>
      <c r="C98" s="107"/>
      <c r="D98" s="107">
        <v>42421</v>
      </c>
      <c r="E98" s="107">
        <v>51265.778499999993</v>
      </c>
      <c r="F98" s="107">
        <v>4550.1543836805549</v>
      </c>
      <c r="I98" s="273">
        <v>4272.1482083333331</v>
      </c>
      <c r="J98">
        <v>1200</v>
      </c>
      <c r="K98">
        <v>2136.0741041666665</v>
      </c>
      <c r="L98">
        <v>3336.0741041666665</v>
      </c>
      <c r="M98">
        <v>278.00617534722221</v>
      </c>
      <c r="N98">
        <v>4828.1605590277768</v>
      </c>
    </row>
    <row r="99" spans="1:14" x14ac:dyDescent="0.25">
      <c r="A99" t="s">
        <v>191</v>
      </c>
      <c r="B99">
        <v>6</v>
      </c>
      <c r="C99" s="107"/>
      <c r="D99" s="107">
        <v>44162</v>
      </c>
      <c r="E99" s="107">
        <v>53369.776999999995</v>
      </c>
      <c r="F99" s="107">
        <v>4732.7931423611108</v>
      </c>
      <c r="I99" s="273">
        <v>4447.4814166666665</v>
      </c>
      <c r="J99">
        <v>1200</v>
      </c>
      <c r="K99">
        <v>2223.7407083333333</v>
      </c>
      <c r="L99">
        <v>3423.7407083333333</v>
      </c>
      <c r="M99">
        <v>285.31172569444442</v>
      </c>
      <c r="N99">
        <v>5018.104868055555</v>
      </c>
    </row>
    <row r="100" spans="1:14" x14ac:dyDescent="0.25">
      <c r="A100" t="s">
        <v>191</v>
      </c>
      <c r="B100">
        <v>7</v>
      </c>
      <c r="C100" s="107"/>
      <c r="D100" s="107">
        <v>45905</v>
      </c>
      <c r="E100" s="107">
        <v>55476.192499999997</v>
      </c>
      <c r="F100" s="107">
        <v>4915.6417100694443</v>
      </c>
      <c r="I100" s="273">
        <v>4623.0160416666668</v>
      </c>
      <c r="J100">
        <v>1200</v>
      </c>
      <c r="K100">
        <v>2311.5080208333334</v>
      </c>
      <c r="L100">
        <v>3511.5080208333334</v>
      </c>
      <c r="M100">
        <v>292.62566840277776</v>
      </c>
      <c r="N100">
        <v>5208.2673784722219</v>
      </c>
    </row>
    <row r="101" spans="1:14" x14ac:dyDescent="0.25">
      <c r="A101" t="s">
        <v>250</v>
      </c>
      <c r="B101">
        <v>1</v>
      </c>
      <c r="C101" s="107"/>
      <c r="D101" s="107">
        <v>25181</v>
      </c>
      <c r="E101" s="107">
        <v>30431.238499999999</v>
      </c>
      <c r="F101" s="107">
        <v>2741.600564236111</v>
      </c>
      <c r="I101" s="273">
        <v>2535.9365416666665</v>
      </c>
      <c r="J101">
        <v>1200</v>
      </c>
      <c r="K101">
        <v>1267.9682708333332</v>
      </c>
      <c r="L101">
        <v>2467.968270833333</v>
      </c>
      <c r="M101">
        <v>205.66402256944443</v>
      </c>
      <c r="N101">
        <v>2947.2645868055556</v>
      </c>
    </row>
    <row r="102" spans="1:14" x14ac:dyDescent="0.25">
      <c r="A102" t="s">
        <v>250</v>
      </c>
      <c r="B102">
        <v>2</v>
      </c>
      <c r="C102" s="107"/>
      <c r="D102" s="107">
        <v>26151</v>
      </c>
      <c r="E102" s="107">
        <v>31603.483499999998</v>
      </c>
      <c r="F102" s="107">
        <v>2843.3579427083332</v>
      </c>
      <c r="I102" s="273">
        <v>2633.6236249999997</v>
      </c>
      <c r="J102">
        <v>1200</v>
      </c>
      <c r="K102">
        <v>1316.8118124999999</v>
      </c>
      <c r="L102">
        <v>2516.8118125000001</v>
      </c>
      <c r="M102">
        <v>209.73431770833335</v>
      </c>
      <c r="N102">
        <v>3053.0922604166667</v>
      </c>
    </row>
    <row r="103" spans="1:14" x14ac:dyDescent="0.25">
      <c r="A103" t="s">
        <v>250</v>
      </c>
      <c r="B103">
        <v>3</v>
      </c>
      <c r="C103" s="107"/>
      <c r="D103" s="107">
        <v>27506</v>
      </c>
      <c r="E103" s="107">
        <v>33241.000999999997</v>
      </c>
      <c r="F103" s="107">
        <v>2985.5035590277776</v>
      </c>
      <c r="I103" s="273">
        <v>2770.0834166666664</v>
      </c>
      <c r="J103">
        <v>1200</v>
      </c>
      <c r="K103">
        <v>1385.0417083333332</v>
      </c>
      <c r="L103">
        <v>2585.0417083333332</v>
      </c>
      <c r="M103">
        <v>215.42014236111109</v>
      </c>
      <c r="N103">
        <v>3200.9237013888887</v>
      </c>
    </row>
    <row r="104" spans="1:14" x14ac:dyDescent="0.25">
      <c r="A104" t="s">
        <v>250</v>
      </c>
      <c r="B104">
        <v>4</v>
      </c>
      <c r="C104" s="107"/>
      <c r="D104" s="107">
        <v>28896</v>
      </c>
      <c r="E104" s="107">
        <v>34920.815999999999</v>
      </c>
      <c r="F104" s="107">
        <v>3131.3208333333332</v>
      </c>
      <c r="I104" s="273">
        <v>2910.0679999999998</v>
      </c>
      <c r="J104">
        <v>1200</v>
      </c>
      <c r="K104">
        <v>1455.0339999999999</v>
      </c>
      <c r="L104">
        <v>2655.0339999999997</v>
      </c>
      <c r="M104">
        <v>221.25283333333331</v>
      </c>
      <c r="N104">
        <v>3352.5736666666667</v>
      </c>
    </row>
    <row r="105" spans="1:14" x14ac:dyDescent="0.25">
      <c r="A105" s="246" t="s">
        <v>250</v>
      </c>
      <c r="B105" s="247">
        <v>5</v>
      </c>
      <c r="C105" s="248"/>
      <c r="D105" s="246">
        <v>30270</v>
      </c>
      <c r="E105" s="249">
        <v>36581.294999999998</v>
      </c>
      <c r="F105" s="276">
        <v>3275.4596354166665</v>
      </c>
      <c r="G105" s="246"/>
      <c r="H105" s="246"/>
      <c r="I105" s="273">
        <v>3048.4412499999999</v>
      </c>
      <c r="J105">
        <v>1200</v>
      </c>
      <c r="K105" s="274">
        <v>1524.2206249999999</v>
      </c>
      <c r="L105">
        <v>2724.2206249999999</v>
      </c>
      <c r="M105">
        <v>227.01838541666666</v>
      </c>
      <c r="N105" s="275">
        <v>3502.4780208333332</v>
      </c>
    </row>
    <row r="106" spans="1:14" x14ac:dyDescent="0.25">
      <c r="A106" t="s">
        <v>250</v>
      </c>
      <c r="B106" s="243">
        <v>6</v>
      </c>
      <c r="C106" s="244"/>
      <c r="D106" s="245">
        <v>31498</v>
      </c>
      <c r="E106" s="107">
        <v>38065.332999999999</v>
      </c>
      <c r="F106" s="275">
        <v>3404.2823784722223</v>
      </c>
      <c r="I106" s="273">
        <v>3172.1110833333332</v>
      </c>
      <c r="J106">
        <v>1200</v>
      </c>
      <c r="K106" s="274">
        <v>1586.0555416666666</v>
      </c>
      <c r="L106">
        <v>2786.0555416666666</v>
      </c>
      <c r="M106">
        <v>232.17129513888889</v>
      </c>
      <c r="N106" s="275">
        <v>3636.4536736111113</v>
      </c>
    </row>
    <row r="107" spans="1:14" x14ac:dyDescent="0.25">
      <c r="A107" t="s">
        <v>250</v>
      </c>
      <c r="B107" s="243">
        <v>7</v>
      </c>
      <c r="C107" s="244"/>
      <c r="D107" s="245">
        <v>32421</v>
      </c>
      <c r="E107" s="107">
        <v>39180.7785</v>
      </c>
      <c r="F107" s="275">
        <v>3501.1092447916667</v>
      </c>
      <c r="I107" s="273">
        <v>3265.064875</v>
      </c>
      <c r="J107">
        <v>1200</v>
      </c>
      <c r="K107" s="274">
        <v>1632.5324375</v>
      </c>
      <c r="L107">
        <v>2832.5324375</v>
      </c>
      <c r="M107">
        <v>236.04436979166667</v>
      </c>
      <c r="N107" s="275">
        <v>3737.1536145833334</v>
      </c>
    </row>
    <row r="108" spans="1:14" x14ac:dyDescent="0.25">
      <c r="A108" t="s">
        <v>250</v>
      </c>
      <c r="B108" s="243">
        <v>8</v>
      </c>
      <c r="C108" s="244"/>
      <c r="D108" s="245">
        <v>33653</v>
      </c>
      <c r="E108" s="107">
        <v>40669.650499999996</v>
      </c>
      <c r="F108" s="275">
        <v>3630.3516059027775</v>
      </c>
      <c r="I108" s="273">
        <v>3389.1375416666665</v>
      </c>
      <c r="J108">
        <v>1200</v>
      </c>
      <c r="K108" s="274">
        <v>1694.5687708333332</v>
      </c>
      <c r="L108">
        <v>2894.5687708333335</v>
      </c>
      <c r="M108">
        <v>241.21406423611111</v>
      </c>
      <c r="N108" s="275">
        <v>3871.5656701388884</v>
      </c>
    </row>
    <row r="109" spans="1:14" x14ac:dyDescent="0.25">
      <c r="A109" t="s">
        <v>250</v>
      </c>
      <c r="B109" s="243">
        <v>9</v>
      </c>
      <c r="C109" s="244"/>
      <c r="D109" s="245">
        <v>34849</v>
      </c>
      <c r="E109" s="107">
        <v>42115.016499999998</v>
      </c>
      <c r="F109" s="275">
        <v>3755.817404513889</v>
      </c>
      <c r="I109" s="273">
        <v>3509.5847083333333</v>
      </c>
      <c r="J109">
        <v>1200</v>
      </c>
      <c r="K109" s="274">
        <v>1754.7923541666667</v>
      </c>
      <c r="L109">
        <v>2954.7923541666669</v>
      </c>
      <c r="M109">
        <v>246.23269618055556</v>
      </c>
      <c r="N109" s="275">
        <v>4002.0501006944446</v>
      </c>
    </row>
    <row r="110" spans="1:14" x14ac:dyDescent="0.25">
      <c r="A110" t="s">
        <v>250</v>
      </c>
      <c r="B110" s="243">
        <v>10</v>
      </c>
      <c r="C110" s="244"/>
      <c r="D110" s="245">
        <v>35858</v>
      </c>
      <c r="E110" s="107">
        <v>43334.392999999996</v>
      </c>
      <c r="F110" s="275">
        <v>3861.6660590277775</v>
      </c>
      <c r="I110" s="273">
        <v>3611.1994166666664</v>
      </c>
      <c r="J110">
        <v>1200</v>
      </c>
      <c r="K110" s="274">
        <v>1805.5997083333332</v>
      </c>
      <c r="L110">
        <v>3005.5997083333332</v>
      </c>
      <c r="M110">
        <v>250.4666423611111</v>
      </c>
      <c r="N110" s="275">
        <v>4112.1327013888886</v>
      </c>
    </row>
    <row r="111" spans="1:14" ht="14.45" customHeight="1" x14ac:dyDescent="0.25">
      <c r="A111" t="s">
        <v>250</v>
      </c>
      <c r="B111" s="243">
        <v>11</v>
      </c>
      <c r="D111" s="245">
        <v>36876</v>
      </c>
      <c r="E111" s="107">
        <v>44564.645999999993</v>
      </c>
      <c r="F111" s="275">
        <v>3968.4588541666662</v>
      </c>
      <c r="G111" s="243"/>
      <c r="I111" s="273">
        <v>3713.7204999999994</v>
      </c>
      <c r="J111">
        <v>1200</v>
      </c>
      <c r="K111" s="274">
        <v>1856.8602499999997</v>
      </c>
      <c r="L111">
        <v>3056.8602499999997</v>
      </c>
      <c r="M111">
        <v>254.73835416666665</v>
      </c>
      <c r="N111" s="275">
        <v>4223.197208333333</v>
      </c>
    </row>
    <row r="112" spans="1:14" ht="14.45" customHeight="1" x14ac:dyDescent="0.25">
      <c r="B112" s="243"/>
      <c r="D112" s="245"/>
      <c r="E112" s="107"/>
      <c r="F112" s="275"/>
      <c r="G112" s="243"/>
      <c r="I112" s="273"/>
      <c r="K112" s="274"/>
      <c r="N112" s="275"/>
    </row>
    <row r="113" spans="2:14" ht="14.45" customHeight="1" x14ac:dyDescent="0.25">
      <c r="B113" s="243"/>
      <c r="D113" s="245"/>
      <c r="E113" s="107"/>
      <c r="F113" s="275"/>
      <c r="G113" s="243"/>
      <c r="I113" s="273"/>
      <c r="K113" s="274"/>
      <c r="N113" s="275"/>
    </row>
    <row r="114" spans="2:14" ht="14.45" customHeight="1" x14ac:dyDescent="0.25">
      <c r="B114" s="243"/>
      <c r="D114" s="245"/>
      <c r="E114" s="107"/>
      <c r="F114" s="275"/>
      <c r="G114" s="243"/>
      <c r="I114" s="273"/>
      <c r="K114" s="274"/>
      <c r="N114" s="275"/>
    </row>
    <row r="115" spans="2:14" ht="14.45" customHeight="1" x14ac:dyDescent="0.25">
      <c r="B115" s="243"/>
      <c r="D115" s="245"/>
      <c r="E115" s="107"/>
      <c r="F115" s="275"/>
      <c r="G115" s="243"/>
      <c r="I115" s="273"/>
      <c r="K115" s="274"/>
      <c r="N115" s="275"/>
    </row>
    <row r="116" spans="2:14" ht="14.45" customHeight="1" x14ac:dyDescent="0.25">
      <c r="B116" s="243"/>
      <c r="D116" s="245"/>
      <c r="E116" s="107"/>
      <c r="F116" s="275"/>
      <c r="G116" s="243"/>
      <c r="I116" s="273"/>
      <c r="K116" s="274"/>
      <c r="N116" s="275"/>
    </row>
    <row r="117" spans="2:14" ht="14.45" customHeight="1" x14ac:dyDescent="0.25">
      <c r="B117" s="243"/>
      <c r="D117" s="245"/>
      <c r="E117" s="107"/>
      <c r="F117" s="275"/>
      <c r="G117" s="243"/>
      <c r="I117" s="273"/>
      <c r="K117" s="274"/>
      <c r="N117" s="275"/>
    </row>
    <row r="118" spans="2:14" x14ac:dyDescent="0.25">
      <c r="E118" s="107"/>
      <c r="F118" s="275"/>
      <c r="I118" s="273"/>
      <c r="K118" s="274"/>
      <c r="N118" s="275"/>
    </row>
    <row r="119" spans="2:14" x14ac:dyDescent="0.25">
      <c r="E119" s="107"/>
      <c r="F119" s="275"/>
      <c r="I119" s="273"/>
      <c r="K119" s="274"/>
      <c r="N119" s="275"/>
    </row>
    <row r="120" spans="2:14" x14ac:dyDescent="0.25">
      <c r="E120" s="107"/>
      <c r="F120" s="275"/>
      <c r="I120" s="273"/>
      <c r="K120" s="274"/>
      <c r="N120" s="275"/>
    </row>
    <row r="121" spans="2:14" x14ac:dyDescent="0.25">
      <c r="E121" s="107"/>
      <c r="F121" s="275"/>
      <c r="I121" s="273"/>
      <c r="K121" s="274"/>
      <c r="N121" s="275"/>
    </row>
    <row r="122" spans="2:14" x14ac:dyDescent="0.25">
      <c r="E122" s="107"/>
      <c r="F122" s="275"/>
      <c r="I122" s="273"/>
      <c r="K122" s="274"/>
      <c r="N122" s="275"/>
    </row>
    <row r="123" spans="2:14" x14ac:dyDescent="0.25">
      <c r="E123" s="107"/>
      <c r="F123" s="275"/>
      <c r="I123" s="273"/>
      <c r="K123" s="274"/>
      <c r="N123" s="275"/>
    </row>
    <row r="124" spans="2:14" x14ac:dyDescent="0.25">
      <c r="E124" s="107"/>
      <c r="F124" s="275"/>
      <c r="I124" s="273"/>
      <c r="K124" s="274"/>
      <c r="N124" s="275"/>
    </row>
    <row r="125" spans="2:14" x14ac:dyDescent="0.25">
      <c r="E125" s="107"/>
      <c r="F125" s="275"/>
      <c r="I125" s="273"/>
      <c r="K125" s="274"/>
      <c r="N125" s="275"/>
    </row>
    <row r="126" spans="2:14" x14ac:dyDescent="0.25">
      <c r="E126" s="107"/>
      <c r="F126" s="275"/>
      <c r="I126" s="273"/>
      <c r="K126" s="274"/>
      <c r="N126" s="275"/>
    </row>
    <row r="127" spans="2:14" ht="14.45" customHeight="1" x14ac:dyDescent="0.25">
      <c r="E127" s="107"/>
      <c r="F127" s="275"/>
      <c r="I127" s="273"/>
      <c r="K127" s="274"/>
      <c r="N127" s="275"/>
    </row>
    <row r="128" spans="2:14" ht="14.45" customHeight="1" x14ac:dyDescent="0.25">
      <c r="E128" s="107"/>
      <c r="F128" s="275"/>
      <c r="I128" s="273"/>
      <c r="K128" s="274"/>
      <c r="N128" s="275"/>
    </row>
    <row r="129" spans="5:14" ht="14.45" customHeight="1" x14ac:dyDescent="0.25">
      <c r="E129" s="107"/>
      <c r="F129" s="275"/>
      <c r="I129" s="273"/>
      <c r="K129" s="274"/>
      <c r="N129" s="275"/>
    </row>
    <row r="130" spans="5:14" ht="14.45" customHeight="1" x14ac:dyDescent="0.25">
      <c r="E130" s="107"/>
      <c r="F130" s="275"/>
      <c r="I130" s="273"/>
      <c r="K130" s="274"/>
      <c r="N130" s="275"/>
    </row>
    <row r="131" spans="5:14" ht="14.45" customHeight="1" x14ac:dyDescent="0.25">
      <c r="E131" s="107"/>
      <c r="F131" s="275"/>
      <c r="I131" s="273"/>
      <c r="K131" s="274"/>
      <c r="N131" s="275"/>
    </row>
    <row r="132" spans="5:14" ht="14.45" customHeight="1" x14ac:dyDescent="0.25">
      <c r="E132" s="107"/>
      <c r="F132" s="275"/>
      <c r="I132" s="273"/>
      <c r="K132" s="274"/>
      <c r="N132" s="275"/>
    </row>
    <row r="133" spans="5:14" ht="14.45" customHeight="1" x14ac:dyDescent="0.25">
      <c r="E133" s="107"/>
      <c r="F133" s="275"/>
      <c r="I133" s="273"/>
      <c r="K133" s="274"/>
      <c r="N133" s="275"/>
    </row>
    <row r="134" spans="5:14" x14ac:dyDescent="0.25">
      <c r="E134" s="107"/>
      <c r="F134" s="275"/>
      <c r="I134" s="273"/>
      <c r="K134" s="274"/>
      <c r="N134" s="275"/>
    </row>
    <row r="135" spans="5:14" x14ac:dyDescent="0.25">
      <c r="E135" s="107"/>
      <c r="F135" s="275"/>
      <c r="I135" s="273"/>
      <c r="K135" s="274"/>
      <c r="N135" s="275"/>
    </row>
    <row r="136" spans="5:14" x14ac:dyDescent="0.25">
      <c r="E136" s="107"/>
      <c r="F136" s="275"/>
      <c r="I136" s="273"/>
      <c r="K136" s="274"/>
      <c r="N136" s="275"/>
    </row>
    <row r="137" spans="5:14" x14ac:dyDescent="0.25">
      <c r="E137" s="107"/>
      <c r="F137" s="275"/>
      <c r="I137" s="273"/>
      <c r="K137" s="274"/>
      <c r="N137" s="275"/>
    </row>
    <row r="138" spans="5:14" x14ac:dyDescent="0.25">
      <c r="E138" s="107"/>
      <c r="F138" s="275"/>
      <c r="I138" s="273"/>
      <c r="K138" s="274"/>
      <c r="N138" s="275"/>
    </row>
    <row r="139" spans="5:14" x14ac:dyDescent="0.25">
      <c r="E139" s="107"/>
      <c r="F139" s="275"/>
      <c r="I139" s="273"/>
      <c r="K139" s="274"/>
      <c r="N139" s="275"/>
    </row>
    <row r="140" spans="5:14" x14ac:dyDescent="0.25">
      <c r="E140" s="107"/>
      <c r="F140" s="275"/>
      <c r="I140" s="273"/>
      <c r="K140" s="274"/>
      <c r="N140" s="275"/>
    </row>
    <row r="141" spans="5:14" x14ac:dyDescent="0.25">
      <c r="E141" s="107"/>
      <c r="F141" s="275"/>
      <c r="I141" s="273"/>
      <c r="K141" s="274"/>
      <c r="N141" s="275"/>
    </row>
    <row r="142" spans="5:14" x14ac:dyDescent="0.25">
      <c r="E142" s="107"/>
      <c r="F142" s="275"/>
      <c r="I142" s="273"/>
      <c r="K142" s="274"/>
      <c r="N142" s="275"/>
    </row>
    <row r="143" spans="5:14" x14ac:dyDescent="0.25">
      <c r="E143" s="107"/>
      <c r="F143" s="275"/>
      <c r="I143" s="273"/>
      <c r="K143" s="274"/>
      <c r="N143" s="275"/>
    </row>
    <row r="144" spans="5:14" x14ac:dyDescent="0.25">
      <c r="E144" s="107"/>
      <c r="F144" s="275"/>
      <c r="I144" s="273"/>
      <c r="K144" s="274"/>
      <c r="N144" s="27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7</vt:i4>
      </vt:variant>
    </vt:vector>
  </HeadingPairs>
  <TitlesOfParts>
    <vt:vector size="39" baseType="lpstr">
      <vt:lpstr>Instructions- Please Read</vt:lpstr>
      <vt:lpstr>Ptnr1-UCD</vt:lpstr>
      <vt:lpstr>Parameters</vt:lpstr>
      <vt:lpstr>Sheet2</vt:lpstr>
      <vt:lpstr>Old IUA Scales</vt:lpstr>
      <vt:lpstr>Revised IUA Scales (1)</vt:lpstr>
      <vt:lpstr>UCD-EquipmentBudget</vt:lpstr>
      <vt:lpstr>Ptnr2</vt:lpstr>
      <vt:lpstr>Ptnr3</vt:lpstr>
      <vt:lpstr>Ptnr4</vt:lpstr>
      <vt:lpstr>Ptnr5</vt:lpstr>
      <vt:lpstr>Ptnr6</vt:lpstr>
      <vt:lpstr>Ptnr7</vt:lpstr>
      <vt:lpstr>Ptnr8</vt:lpstr>
      <vt:lpstr>Ptnr9</vt:lpstr>
      <vt:lpstr>Ptnr10</vt:lpstr>
      <vt:lpstr>Ptnr11</vt:lpstr>
      <vt:lpstr>Ptnr12</vt:lpstr>
      <vt:lpstr>Ptnr13</vt:lpstr>
      <vt:lpstr>Ptnr14</vt:lpstr>
      <vt:lpstr>Ptnr15</vt:lpstr>
      <vt:lpstr>Ptnr16</vt:lpstr>
      <vt:lpstr>Ptnr17</vt:lpstr>
      <vt:lpstr>Ptnr18</vt:lpstr>
      <vt:lpstr>Ptnr19</vt:lpstr>
      <vt:lpstr>Ptnr20</vt:lpstr>
      <vt:lpstr>Ptnr21</vt:lpstr>
      <vt:lpstr>Ptnr22</vt:lpstr>
      <vt:lpstr>EU Summary</vt:lpstr>
      <vt:lpstr>WorkPlanEffort</vt:lpstr>
      <vt:lpstr>WKng</vt:lpstr>
      <vt:lpstr>Sheet1</vt:lpstr>
      <vt:lpstr>ColRefGrade</vt:lpstr>
      <vt:lpstr>ColRefStaff</vt:lpstr>
      <vt:lpstr>'UCD-EquipmentBudget'!Print_Area</vt:lpstr>
      <vt:lpstr>'UCD-EquipmentBudget'!PrintBudget</vt:lpstr>
      <vt:lpstr>StaffTypeList</vt:lpstr>
      <vt:lpstr>StartGradeType</vt:lpstr>
      <vt:lpstr>StartStaffType</vt:lpstr>
    </vt:vector>
  </TitlesOfParts>
  <Company>University College Dublin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jkenny</cp:lastModifiedBy>
  <dcterms:created xsi:type="dcterms:W3CDTF">2014-05-02T19:47:26Z</dcterms:created>
  <dcterms:modified xsi:type="dcterms:W3CDTF">2018-05-24T15:01:02Z</dcterms:modified>
</cp:coreProperties>
</file>